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155" activeTab="0"/>
  </bookViews>
  <sheets>
    <sheet name="Смета по ТСН-2001" sheetId="1" r:id="rId1"/>
    <sheet name="Source" sheetId="2" r:id="rId2"/>
    <sheet name="SmtRes" sheetId="3" r:id="rId3"/>
    <sheet name="EtalonRes" sheetId="4" r:id="rId4"/>
    <sheet name="ClcRes" sheetId="5" r:id="rId5"/>
  </sheets>
  <definedNames>
    <definedName name="_xlnm.Print_Titles" localSheetId="0">'Смета по ТСН-2001'!$30:$30</definedName>
    <definedName name="_xlnm.Print_Area" localSheetId="0">'Смета по ТСН-2001'!$A$1:$K$328</definedName>
  </definedNames>
  <calcPr fullCalcOnLoad="1"/>
</workbook>
</file>

<file path=xl/sharedStrings.xml><?xml version="1.0" encoding="utf-8"?>
<sst xmlns="http://schemas.openxmlformats.org/spreadsheetml/2006/main" count="3398" uniqueCount="376">
  <si>
    <t>Smeta.ru  (495) 974-1589</t>
  </si>
  <si>
    <t>_PS_</t>
  </si>
  <si>
    <t>Smeta.ru</t>
  </si>
  <si>
    <t>Дирекция Северо-Западного учебного округа (Дирекция СЗУО)  Доп. раб. место  MCCS-0020879</t>
  </si>
  <si>
    <t>Новый объект</t>
  </si>
  <si>
    <t>ГОУ СОШ №828</t>
  </si>
  <si>
    <t/>
  </si>
  <si>
    <t>ТСН-2001, ремонт</t>
  </si>
  <si>
    <t>Сметные нормы списания</t>
  </si>
  <si>
    <t>Коды ОКП для ТСН-2001</t>
  </si>
  <si>
    <t>ТСН 2001- Ремонт</t>
  </si>
  <si>
    <t>Типовой расчет для ТСН-2001 (Ремонт)</t>
  </si>
  <si>
    <t>ТСН-2001</t>
  </si>
  <si>
    <t>Новая локальная смета</t>
  </si>
  <si>
    <t>{692E9BA4-07EE-4896-8ACE-E6F6193776BA}</t>
  </si>
  <si>
    <t>Новый раздел</t>
  </si>
  <si>
    <t>МЕД.БЛОК</t>
  </si>
  <si>
    <t>{8D0FEA08-DE2E-4025-8115-728A27AABCE2}</t>
  </si>
  <si>
    <t>1</t>
  </si>
  <si>
    <t>6.57-2-5</t>
  </si>
  <si>
    <t>РАЗБОРКА ПОКРЫТИЙ ИЗ ЛИНОЛЕУМА И РЕЛИНА</t>
  </si>
  <si>
    <t>100 м2</t>
  </si>
  <si>
    <t>ТСН-2001.6. База. Сб.57, т.2, поз.5</t>
  </si>
  <si>
    <t>Ремонтно-строительные работы</t>
  </si>
  <si>
    <t>ТСН-2001.6-57. 57-1...57-5</t>
  </si>
  <si>
    <t>ТСН-2001.6-57-1</t>
  </si>
  <si>
    <t>2</t>
  </si>
  <si>
    <t>6.57-3-1</t>
  </si>
  <si>
    <t>РАЗБОРКА ДЕРЕВЯННЫХ ПЛИНТУСОВ</t>
  </si>
  <si>
    <t>100 м</t>
  </si>
  <si>
    <t>ТСН-2001.6. База. Сб.57, т.3, поз.1</t>
  </si>
  <si>
    <t>3</t>
  </si>
  <si>
    <t>3.11-36-1</t>
  </si>
  <si>
    <t>УСТРОЙСТВО ПОЛОВ ИЗ КЕРАМИЧЕСКИХ КРУПНОРАЗМЕРНЫХ ПЛИТОК ТИПА КЕРАМОГРАНИТ НА КЛЕЕ ИЗ СУХИХ СМЕСЕЙ ТОЛЩИНОЙ СЛОЯ 4 ММ С ЗАТИРКОЙ ШВОВ</t>
  </si>
  <si>
    <t>ТСН-2001.3. Доп.9. Сб.11, т.36, поз.1</t>
  </si>
  <si>
    <t>*1,25</t>
  </si>
  <si>
    <t>*1,15</t>
  </si>
  <si>
    <t>Строительные работы</t>
  </si>
  <si>
    <t>ТСН-2001.3-11. 11-36</t>
  </si>
  <si>
    <t>ТСН-2001.3-11-5</t>
  </si>
  <si>
    <t>3,1</t>
  </si>
  <si>
    <t>1.3-2-137</t>
  </si>
  <si>
    <t>СМЕСИ СУХИЕ ДЛЯ ЗАПОЛНЕНИЯ ШВОВ МЕЖДУ ПЛИТКАМИ, БЕЛЫЕ</t>
  </si>
  <si>
    <t>т</t>
  </si>
  <si>
    <t>ТСН-2001.1. База. Р.3, о.2, поз.137</t>
  </si>
  <si>
    <t>3,2</t>
  </si>
  <si>
    <t>1.3-2-36</t>
  </si>
  <si>
    <t>СМЕСИ СУХИЕ ЦЕМЕНТНО-ПЕСЧАНЫЕ ДЛЯ ПЛИТОЧНЫХ РАБОТ, НА СЛОЖНОЙ ОСНОВЕ, МАРКА 100-150 (БИРСС 58)</t>
  </si>
  <si>
    <t>ТСН-2001.1. База. Р.3, о.2, поз.36</t>
  </si>
  <si>
    <t>3,3</t>
  </si>
  <si>
    <t>1.1-1-2398</t>
  </si>
  <si>
    <t>ПЛИТКИ КЕРАМИЧЕСКИЕ, ТИПА КЕРАМОГРАНИТ, НЕПОЛИРОВАННЫЕ, РАЗМЕР 30Х30 СМ, ТОЛЩИНА 8 ММ, ЦВЕТА: СВЕТЛО-СЕРЫЙ, СЕРЫЙ, СВЕТЛО-ЗЕЛЕНЫЙ, БЕЖЕВЫЙ</t>
  </si>
  <si>
    <t>м2</t>
  </si>
  <si>
    <t>ТСН-2001.1. База. Р.1, о.1, поз.2398</t>
  </si>
  <si>
    <t>4</t>
  </si>
  <si>
    <t>3.11-28-8</t>
  </si>
  <si>
    <t>УСТРОЙСТВО ПЛИНТУСОВ ИЗ КРУПНОРАЗМЕРНОЙ ПЛИТКИ ТИПА "КЕРАМОГРАНИТ"</t>
  </si>
  <si>
    <t>ТСН-2001.3. Доп.11. Сб.11, т.28, поз.8</t>
  </si>
  <si>
    <t>ТСН-2001.3-11. 11-13...11-35 (доп. 11)</t>
  </si>
  <si>
    <t>ТСН-2001.3-11-4</t>
  </si>
  <si>
    <t>4,1</t>
  </si>
  <si>
    <t>4,2</t>
  </si>
  <si>
    <t>4,3</t>
  </si>
  <si>
    <t>5</t>
  </si>
  <si>
    <t>3.11-39-1</t>
  </si>
  <si>
    <t>УКЛАДКА МЕТАЛЛИЧЕСКОЙ НАКЛАДНОЙ ПОЛОСЫ (ПОРОЖКА)</t>
  </si>
  <si>
    <t>ТСН-2001.3. Доп.11. Сб.11, т.39, поз.1</t>
  </si>
  <si>
    <t>ТСН-2001.3-11. 11-39 (доп. 11)</t>
  </si>
  <si>
    <t>ТСН-2001.3-11-7</t>
  </si>
  <si>
    <t>5,1</t>
  </si>
  <si>
    <t>1.7-12-31</t>
  </si>
  <si>
    <t>ПРОФИЛИ АЛЮМИНИЕВЫЕ, ШИРИНА 40 ММ, МАРКА СПА 3505</t>
  </si>
  <si>
    <t>м</t>
  </si>
  <si>
    <t>ТСН-2001.1. База. Р.7, о.12, поз.31</t>
  </si>
  <si>
    <t>6</t>
  </si>
  <si>
    <t>6.62-7-2</t>
  </si>
  <si>
    <t>УЛУЧШЕННАЯ МАСЛЯНАЯ ОКРАСКА СТЕН РАЗБЕЛЕННЫМ КОЛЕРОМ С РАСЧИСТКОЙ СТАРОЙ КРАСКИ ДО 35 %</t>
  </si>
  <si>
    <t>ТСН-2001.6. База. Сб.62, т.7, поз.2</t>
  </si>
  <si>
    <t>ТСН-2001.6-62. 62-0...62-16</t>
  </si>
  <si>
    <t>ТСН-2001.6-62-1</t>
  </si>
  <si>
    <t>Новый подраздел</t>
  </si>
  <si>
    <t>ЭЛЕКТРИКА В ПОДВАЛЕ</t>
  </si>
  <si>
    <t>{1FD1F50C-6CCB-4A50-B5F3-D9A45CDDAF69}</t>
  </si>
  <si>
    <t>6.67-7-3</t>
  </si>
  <si>
    <t>ДЕМОНТАЖ ОСВЕТИТЕЛЬНЫХ ПРИБОРОВ, СВЕТИЛЬНИКИ С ЛАМПАМИ НАКАЛИВАНИЯ</t>
  </si>
  <si>
    <t>100 шт.</t>
  </si>
  <si>
    <t>ТСН-2001.6. База. Сб.67, т.7, поз.3</t>
  </si>
  <si>
    <t>ТСН-2001.6-67. 67-1...67-8</t>
  </si>
  <si>
    <t>ТСН-2001.6-67-1</t>
  </si>
  <si>
    <t>4.8-245-2</t>
  </si>
  <si>
    <t>СВЕТИЛЬНИКИ ДЛЯ ЛАМП НАКАЛИВАНИЯ, СВЕТИЛЬНИК С ПОДВЕСКОЙ НА КРЮК ДЛЯ ПОМЕЩЕНИЙ С ПОВЫШЕННОЙ ВЛАЖНОСТЬЮ И ПЫЛЬНОСТЬЮ</t>
  </si>
  <si>
    <t>ТСН-2001.4. База. Сб.8, т.245, поз.2</t>
  </si>
  <si>
    <t>Монтаж оборудования</t>
  </si>
  <si>
    <t>ТСН-2001.4-8. 8-188...8-272</t>
  </si>
  <si>
    <t>ТСН-2001.4-8-18</t>
  </si>
  <si>
    <t>2,1</t>
  </si>
  <si>
    <t>1.22-1-34</t>
  </si>
  <si>
    <t>СВЕТИЛЬНИКИ С ЛАМПАМИ НАКАЛИВАНИЯ, МАРКА НСП01-200/Б20-06 УЗ, ИСП.1,2,3; НСП41-200-003, НА КРЮК, С СЕТКОЙ</t>
  </si>
  <si>
    <t>шт.</t>
  </si>
  <si>
    <t>ТСН-2001.1. Д.2. Р.22, о.1, поз.34</t>
  </si>
  <si>
    <t>2,2</t>
  </si>
  <si>
    <t>1.22-6-13</t>
  </si>
  <si>
    <t>ЛАМПЫ НАКАЛИВАНИЯ ЗЕРКАЛЬНЫЕ КОНЦЕНТРИРОВАННОГО СВЕТОРАСПРЕДЕЛЕНИЯ, НАПРЯЖЕНИЕ 220 В, МАРКА ЗК 220-100, МОЩНОСТЬ 100 ВТ, ЦОКОЛЬ Е27/27</t>
  </si>
  <si>
    <t>10 шт.</t>
  </si>
  <si>
    <t>ТСН-2001.1. База. Р.22, о.6, поз.13</t>
  </si>
  <si>
    <t>6.67-7-5</t>
  </si>
  <si>
    <t>ДЕМОНТАЖ ОСВЕТИТЕЛЬНЫХ ПРИБОРОВ, СВЕТИЛЬНИК ДЛЯ ЛЮМИНЕСЦЕНТНЫХ ЛАМП</t>
  </si>
  <si>
    <t>ТСН-2001.6. База. Сб.67, т.7, поз.5</t>
  </si>
  <si>
    <t>4.8-246-7</t>
  </si>
  <si>
    <t>СВЕТИЛЬНИКИ С ЛЮМИНЕСЦЕНТНЫМИ ЛАМПАМИ, СВЕТИЛЬНИК ОТДЕЛЬНО УСТАНАВЛИВАЕМЫЙ НА ПОДВЕСАХ (ШТАНГАХ) С КОЛИЧЕСТВОМ ЛАМП В СВЕТИЛЬНИКЕ 2</t>
  </si>
  <si>
    <t>ТСН-2001.4. База. Сб.8, т.246, поз.7</t>
  </si>
  <si>
    <t>1.22-2-27</t>
  </si>
  <si>
    <t>СВЕТИЛЬНИКИ С ЛЮМИНЕСЦЕНТНЫМИ ЛАМПАМИ ПОТОЛОЧНЫЕ, МАРКА ЛПО25-2Х40/П54-01УХЛ4, С РАССЕИВАТЕЛЕМ ИЗ ОРГСТЕКЛА</t>
  </si>
  <si>
    <t>ТСН-2001.1. База. Р.22, о.2, поз.27</t>
  </si>
  <si>
    <t>1.22-6-8</t>
  </si>
  <si>
    <t>ЛАМПЫ ЛЮМИНЕСЦЕНТНЫЕ РТУТНЫЕ НИЗКОГО ДАВЛЕНИЯ ОБЩЕГО ПРИМЕНЕНИЯ, ТИП ЛДЦ, ЛД, ЛХБ, ЛХТ, ЛБ, ТИП ЦОКОЛЯ G 13, МОЩНОСТЬ 40 ВТ</t>
  </si>
  <si>
    <t>ТСН-2001.1. База. Р.22, о.6, поз.8</t>
  </si>
  <si>
    <t>1.22-5-1</t>
  </si>
  <si>
    <t>ПУСКОРЕГУЛИРУЮЩИЙ АППАРАТ, СТАРТЕР, МАРКА 80-C-220, ДЛЯ ЛЮМИНЕСЦЕНТНЫХ ЛАМП (С КЕРАМИЧЕСКИМ КОНДЕНСАТОРОМ)</t>
  </si>
  <si>
    <t>ТСН-2001.1. База. Р.22, о.5, поз.1</t>
  </si>
  <si>
    <t>4.8-243-4</t>
  </si>
  <si>
    <t>ВЫКЛЮЧАТЕЛЬ ДВУХКЛАВИШНЫЙ НЕУТОПЛЕННОГО ТИПА ПРИ ОТКРЫТОЙ ПРОВОДКЕ</t>
  </si>
  <si>
    <t>ТСН-2001.4. База. Сб.8, т.243, поз.4</t>
  </si>
  <si>
    <t>1.21-5-95</t>
  </si>
  <si>
    <t>ВЫКЛЮЧАТЕЛИ ДЛЯ ВНУТРЕННИХ ЭЛЕКТРОПРОВОДОК ПРИ НАПРЯЖЕНИИ 250 В И СИЛЕ ТОКА 6 А, СЕРИЯ "МОСКВИЧКА", ТИП А56-006, ДВУХКЛАВИШНЫЙ, ОТКРЫТОЙ УСТАНОВКИ, ЦВЕТ БЕЛЫЙ</t>
  </si>
  <si>
    <t>ТСН-2001.1. База. Р.21, о.5, поз.95</t>
  </si>
  <si>
    <t>4.8-280-1</t>
  </si>
  <si>
    <t>ПРОКЛАДКА ПЛАСТИКОВОГО КАБЕЛЬ-КАНАЛА ПО КИРПИЧНОМУ ОСНОВАНИЮ</t>
  </si>
  <si>
    <t>ТСН-2001.4. База. Сб.8, т.280, поз.1</t>
  </si>
  <si>
    <t>ТСН-2001.4-8. 8-280, 8-281</t>
  </si>
  <si>
    <t>ТСН-2001.4-8-20</t>
  </si>
  <si>
    <t>6,2</t>
  </si>
  <si>
    <t>1.1-1-1962</t>
  </si>
  <si>
    <t>КОРОБА ЭЛЕКТРОТЕХНИЧЕСКИЕ ДЛЯ ПРОКЛАДКИ ПРОВОДОВ, РАЗМЕР 10 Х 15 ММ</t>
  </si>
  <si>
    <t>ТСН-2001.1. База. Р.1, о.1, поз.1962</t>
  </si>
  <si>
    <t>7</t>
  </si>
  <si>
    <t>4.8-162-1</t>
  </si>
  <si>
    <t>ПРОВОДА И КАБЕЛИ В КОРОБАХ, ПРОВОД, СЕЧЕНИЕ: ДО 6 ММ2</t>
  </si>
  <si>
    <t>ТСН-2001.4. Доп.15. Сб.8, т.162, поз.1</t>
  </si>
  <si>
    <t>ТСН-2001.4-8. 8-155...8-184</t>
  </si>
  <si>
    <t>ТСН-2001.4-8-16</t>
  </si>
  <si>
    <t>7,1</t>
  </si>
  <si>
    <t>1.23-13-123</t>
  </si>
  <si>
    <t>ПРОВОДА СИЛОВЫЕ С МЕДНЫМИ ЖИЛАМИ С ПОЛИВИНИЛХЛОРИДНОЙ ИЗОЛЯЦИЕЙ В ПОЛИВИНИЛХЛОРИДНОЙ ОБОЛОЧКЕ, НАПРЯЖЕНИЕ 250 В, МАРКА ПУНП, ЧИСЛО ЖИЛ И СЕЧЕНИЕ 3Х1,5 ММ2</t>
  </si>
  <si>
    <t>км</t>
  </si>
  <si>
    <t>ТСН-2001.1. База. Р.23, о.13, поз.123</t>
  </si>
  <si>
    <t>ПЗ</t>
  </si>
  <si>
    <t>Прямые затраты</t>
  </si>
  <si>
    <t>СтМат</t>
  </si>
  <si>
    <t>Стоимость материальных ресурсов</t>
  </si>
  <si>
    <t>СтМатЗак</t>
  </si>
  <si>
    <t>Стоимость материалов заказчика</t>
  </si>
  <si>
    <t>Оборуд</t>
  </si>
  <si>
    <t>Стоимость оборудования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</si>
  <si>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</si>
  <si>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</si>
  <si>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</si>
  <si>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</si>
  <si>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</si>
  <si>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</si>
  <si>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</si>
  <si>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</si>
  <si>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</si>
  <si>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</si>
  <si>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</si>
  <si>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</si>
  <si>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</si>
  <si>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</si>
  <si>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</si>
  <si>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</si>
  <si>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</si>
  <si>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</si>
  <si>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ЭЛЕКТРИКА В КАБИНЕТАХ</t>
  </si>
  <si>
    <t>{D8625CC0-3679-46E3-B6DB-542C634D972F}</t>
  </si>
  <si>
    <t>4.8-243-8</t>
  </si>
  <si>
    <t>РОЗЕТКА ШТЕПСЕЛЬНАЯ НЕУТОПЛЕННОГО ТИПА ПРИ ОТКРЫТОЙ ПРОВОДКЕ</t>
  </si>
  <si>
    <t>ТСН-2001.4. База. Сб.8, т.243, поз.8</t>
  </si>
  <si>
    <t>1,1</t>
  </si>
  <si>
    <t>1.21-5-377</t>
  </si>
  <si>
    <t>РОЗЕТКИ ШТЕПСЕЛЬНЫЕ, СЕРИЯ "РОССИЯНКА", ДВУХПОЛЮСНЫЕ СКРЫТОЙ УСТАНОВКИ С ЗАЗЕМЛЯЮЩИМ КОНТАКТОМ 10 А, 250 В, ТИП РС10/16-641, ЦВЕТ БЕЛЫЙ</t>
  </si>
  <si>
    <t>ТСН-2001.1. База. Р.21, о.5, поз.377</t>
  </si>
  <si>
    <t>1.1-1-1965</t>
  </si>
  <si>
    <t>КОРОБА ЭЛЕКТРОТЕХНИЧЕСКИЕ ДЛЯ ПРОКЛАДКИ ПРОВОДОВ, РАЗМЕР 40 Х 16 ММ</t>
  </si>
  <si>
    <t>ТСН-2001.1. База. Р.1, о.1, поз.1965</t>
  </si>
  <si>
    <t>4.8-172-4</t>
  </si>
  <si>
    <t>ТРУБЫ ВИНИПЛАСТОВЫЕ ПО УСТАНОВЛЕННЫМ КОНСТРУКЦИЯМ, ПО ПОТОЛКАМ, ВНУТРЕННИЙ ДИАМЕТР, ММ, ДО: 50</t>
  </si>
  <si>
    <t>ТСН-2001.4. Доп.5. Сб.8, т.172, поз.4</t>
  </si>
  <si>
    <t>1.12-5-371</t>
  </si>
  <si>
    <t>ТРУБЫ ЭЛЕКТРОТЕХНИЧЕСКИЕ ГОФРИРОВАННЫЕ, ПОЛИВИНИЛХЛОРИДНЫЕ, НЕГОРЮЧИЕ, С ЗОНДОМ, НАРУЖНЫЙ ДИАМЕТР 16 ММ</t>
  </si>
  <si>
    <t>ТСН-2001.1. База. Р.12, о.5, поз.371</t>
  </si>
  <si>
    <t>4.8-175-1</t>
  </si>
  <si>
    <t>ЗАТЯГИВАНИЕ ПРОВОДОВ И КАБЕЛЕЙ В ПРОЛОЖЕННЫЕ ТРУБЫ И МЕТАЛЛИЧЕСКИЕ РУКАВА, ПРОВОД ПЕРВЫЙ ОДНОЖИЛЬНЫЙ ИЛИ МНОГОЖИЛЬНЫЙ В ОБЩЕЙ ОПЛЕТКЕ, СУММАРНОЕ СЕЧЕНИЕ: ДО 2,5 ММ2</t>
  </si>
  <si>
    <t>ТСН-2001.4. Доп.15. Сб.8, т.175, поз.1</t>
  </si>
  <si>
    <t>4.10-81-1</t>
  </si>
  <si>
    <t>ИЗВЕЩАТЕЛИ ПС АВТОМАТИЧЕСКИЕ: ТЕПЛОВОЙ ЭЛЕКТРОКОНТАКТНЫЙ, МАГНИТО-КОНТАКТНЫЙ В НОРМАЛЬНОМ ИСПОЛНЕНИИ</t>
  </si>
  <si>
    <t>ТСН-2001.4. Доп.10. Сб.10, т.81, поз.1</t>
  </si>
  <si>
    <t>*0</t>
  </si>
  <si>
    <t>*0,3</t>
  </si>
  <si>
    <t>ТСН-2001.4-10. 10-1...10-91</t>
  </si>
  <si>
    <t>ТСН-2001.4-10-1</t>
  </si>
  <si>
    <t>1.14-2-8</t>
  </si>
  <si>
    <t>ИЗВЕЩАТЕЛИ ПОЖАРНЫЕ, ТИП ИПР, РУЧНЫЕ</t>
  </si>
  <si>
    <t>ТСН-2001.1. База. Р.14, о.2, поз.8</t>
  </si>
  <si>
    <t>9</t>
  </si>
  <si>
    <t>4.8-255-1</t>
  </si>
  <si>
    <t>ЯЩИКИ С ПОНИЖАЮЩИМИ ТРАНСФОРМАТОРАМИ</t>
  </si>
  <si>
    <t>ТСН-2001.4. База. Сб.8, т.255, поз.1</t>
  </si>
  <si>
    <t>9,1</t>
  </si>
  <si>
    <t>1.21-4-140</t>
  </si>
  <si>
    <t>ЯЩИКИ С ТРАНСФОРМАТОРОМ ПОНИЖАЮЩИМ, ТИП ЯТП-0.25 УЗ</t>
  </si>
  <si>
    <t>ТСН-2001.1. База. Р.21, о.4, поз.140</t>
  </si>
  <si>
    <t>КАБИНЕТ БИОЛОГИИ</t>
  </si>
  <si>
    <t>{31A1D203-7D2F-47EE-9872-99FE5479F8E9}</t>
  </si>
  <si>
    <t>3.11-26-2</t>
  </si>
  <si>
    <t>УСТРОЙСТВО ПОКРЫТИЙ ИЗ РУЛОННОГО ЛИНОЛЕУМА НА ВСПЕНЕННОЙ ОСНОВЕ</t>
  </si>
  <si>
    <t>ТСН-2001.3. Доп.11. Сб.11, т.26, поз.2</t>
  </si>
  <si>
    <t>1.1-1-389</t>
  </si>
  <si>
    <t>КЛЕЙ ДИСПЕРСНЫЙ, "АДМ-К"</t>
  </si>
  <si>
    <t>ТСН-2001.1. База. Р.1, о.1, поз.389</t>
  </si>
  <si>
    <t>1.1-1-554</t>
  </si>
  <si>
    <t>ЛИНОЛЕУМ ПОЛИВИНИЛХЛОРИДНЫЙ С ПЕЧАТНЫМ РИСУНКОМ ТЕПЛОЗВУКОИЗОЛИРУЮЩИЙ, НА СТЕКЛОХОЛСТЕ, ТОЛЩИНА 3,3 ММ</t>
  </si>
  <si>
    <t>ТСН-2001.1. База. Р.1, о.1, поз.554</t>
  </si>
  <si>
    <t>3.11-28-1</t>
  </si>
  <si>
    <t>УСТРОЙСТВО ПЛИНТУСОВ ДЕРЕВЯННЫХ</t>
  </si>
  <si>
    <t>ТСН-2001.3. Доп.11. Сб.11, т.28, поз.1</t>
  </si>
  <si>
    <t>1.9-12-68</t>
  </si>
  <si>
    <t>ПЛИНТУСА ХВОЙНЫХ ПОРОД, ОКРАШЕННЫЕ, СЕЧЕНИЕ 33Х35 ММ, ПЛ-5</t>
  </si>
  <si>
    <t>ТСН-2001.1. База. Р.9, о.12, поз.68</t>
  </si>
  <si>
    <t>6.62-7-5</t>
  </si>
  <si>
    <t>УЛУЧШЕННАЯ МАСЛЯНАЯ ОКРАСКА ПОДОКОННИКОВ БЕЛИЛАМИ С РАСЧИСТКОЙ СТАРОЙ КРАСКИ ДО 35 % ПРИМ.</t>
  </si>
  <si>
    <t>ТСН-2001.6. База. Сб.62, т.7, поз.5</t>
  </si>
  <si>
    <t>6.69-19-1</t>
  </si>
  <si>
    <t>ПОГРУЗКА И ВЫГРУЗКА ВРУЧНУЮ СТРОИТЕЛЬНОГО МУСОРА НА ТРАНСПОРТНЫЕ СРЕДСТВА</t>
  </si>
  <si>
    <t>ТСН-2001.6. База. Сб.69, т.19, поз.1</t>
  </si>
  <si>
    <t>ТСН-2001.6-69. 69-1...69-49</t>
  </si>
  <si>
    <t>ТСН-2001.6-69-1</t>
  </si>
  <si>
    <t>15.1-20-5</t>
  </si>
  <si>
    <t>ПЕРЕВОЗКА СТРОИТЕЛЬНОГО МУСОРА НА РАССТОЯНИЕ 20 КМ АВТОСАМОСВАЛАМИ ГРУЗОПОДЪЕМНОСТЬЮ ДО 16 Т, ПЕРЕВОЗКА ДО 20 КМ</t>
  </si>
  <si>
    <t>ТСН-2001.15. База. Сб.1, т.20, поз.5</t>
  </si>
  <si>
    <t>Транспортные затраты</t>
  </si>
  <si>
    <t>ТСН-2001.15-1. Перевозка строительного мусора</t>
  </si>
  <si>
    <t>ТСН-2001.15-1-5</t>
  </si>
  <si>
    <t>ИТОГО</t>
  </si>
  <si>
    <t>НЕРП</t>
  </si>
  <si>
    <t>НЕПР.РАСХ 2 %</t>
  </si>
  <si>
    <t>НДС 18 %</t>
  </si>
  <si>
    <t>ВСЕГО</t>
  </si>
  <si>
    <t>9999990008</t>
  </si>
  <si>
    <t>ТРУДОЗАТРАТЫ РАБОЧИХ (ЭСН)</t>
  </si>
  <si>
    <t>чел.-ч.</t>
  </si>
  <si>
    <t>1.0-0-0</t>
  </si>
  <si>
    <t>МАССА МУСОРА</t>
  </si>
  <si>
    <t>2.0-0-0</t>
  </si>
  <si>
    <t>СТОИМОСТЬ ПРОЧИХ МАШИН (ЭСН)</t>
  </si>
  <si>
    <t>руб.</t>
  </si>
  <si>
    <t>2.1-30-6</t>
  </si>
  <si>
    <t>ТСН-2001.2. База. п.1-30-6 (303701)</t>
  </si>
  <si>
    <t>ДРЕЛИ ЭЛЕКТРИЧЕСКИЕ</t>
  </si>
  <si>
    <t>маш.-ч</t>
  </si>
  <si>
    <t>2.1-30-75</t>
  </si>
  <si>
    <t>ТСН-2001.2. База. п.1-30-75 (370001)</t>
  </si>
  <si>
    <t>СТАНКИ ДЛЯ РЕЗКИ ПЛИТ</t>
  </si>
  <si>
    <t>1.1-1-118</t>
  </si>
  <si>
    <t>ТСН-2001.1. База. Р.1, о.1, поз.118</t>
  </si>
  <si>
    <t>ВОДА</t>
  </si>
  <si>
    <t>м3</t>
  </si>
  <si>
    <t>1.1-1-2480</t>
  </si>
  <si>
    <t>ТСН-2001.1. База. Р.1, о.1, поз.2480</t>
  </si>
  <si>
    <t>ГРУНТОВКА АКРИЛОВАЯ НА ЛАТЕКСНОЙ ОСНОВЕ, МАРКА "ГРУНДИРМИТТЕЛЬ"</t>
  </si>
  <si>
    <t>2.1-30-27</t>
  </si>
  <si>
    <t>ТСН-2001.2. База. п.1-30-27 (306101)</t>
  </si>
  <si>
    <t>ПИЛЫ ДИСКОВЫЕ ЭЛЕКТРИЧЕСКИЕ ДЛЯ РЕЗКИ ПИЛОМАТЕРИАЛОВ</t>
  </si>
  <si>
    <t>2.1-30-56</t>
  </si>
  <si>
    <t>ТСН-2001.2. База. п.1-30-56 (309101)</t>
  </si>
  <si>
    <t>ШУРУПОВЕРТЫ</t>
  </si>
  <si>
    <t>1.1-1-116</t>
  </si>
  <si>
    <t>ТСН-2001.1. База. Р.1, о.1, поз.116</t>
  </si>
  <si>
    <t>ВИНТЫ САМОНАРЕЗАЮЩИЕ ОЦИНКОВАННЫЕ, МАРКА СМ1 - 25, ДЛИНА 25 ММ</t>
  </si>
  <si>
    <t>кг</t>
  </si>
  <si>
    <t>СТОИМОСТЬ ПРОЧИХ МАТЕРИАЛОВ (ЭСН)</t>
  </si>
  <si>
    <t>1.1-1-1487</t>
  </si>
  <si>
    <t>ТСН-2001.1. База. Р.1, о.1, поз.1487</t>
  </si>
  <si>
    <t>ШПАТЛЕВКА МАСЛЯНО-КЛЕЕВАЯ УНИВЕРСАЛЬНАЯ</t>
  </si>
  <si>
    <t>1.1-1-463</t>
  </si>
  <si>
    <t>ТСН-2001.1. База. Р.1, о.1, поз.463</t>
  </si>
  <si>
    <t>КРАСКИ МАСЛЯНЫЕ ЖИДКОТЕРТЫЕ ЦВЕТНЫЕ (ГОТОВЫЕ К УПОТРЕБЛЕНИЮ) ДЛЯ НАРУЖНЫХ И ВНУТРЕННИХ РАБОТ, МАРКА МА-25</t>
  </si>
  <si>
    <t>1.1-1-732</t>
  </si>
  <si>
    <t>ОЛИФА ДЛЯ ОКРАСКИ КОМБИНИРОВАННАЯ "ОКСОЛЬ"</t>
  </si>
  <si>
    <t>5772110000</t>
  </si>
  <si>
    <t>ПЕРЕГОРОДКИ РАЗДЕЛИТЕЛЬНЫЕ</t>
  </si>
  <si>
    <t>НАКЛАДКИ СТЫКОВЫЕ</t>
  </si>
  <si>
    <t>ЗАГЛУШКИ</t>
  </si>
  <si>
    <t>УГЛЫ ВНУТРЕННИЕ</t>
  </si>
  <si>
    <t>УГЛЫ ПЛОСКИЕ</t>
  </si>
  <si>
    <t>УГЛЫ НАРУЖНЫЕ</t>
  </si>
  <si>
    <t>КОРОБА С НАПРАВЛЯЮЩИМИ</t>
  </si>
  <si>
    <t>1.1-1-132</t>
  </si>
  <si>
    <t>ТСН-2001.1. База. Р.1, о.1, поз.132</t>
  </si>
  <si>
    <t>ГВОЗДИ СТРОИТЕЛЬНЫЕ</t>
  </si>
  <si>
    <t>1.1-1-31</t>
  </si>
  <si>
    <t>ТСН-2001.1. База. Р.1, о.1, поз.31</t>
  </si>
  <si>
    <t>БЕЛИЛА ЦИНКОВЫЕ (ГОТОВЫЕ К УПОТРЕБЛЕНИЮ), МАРКА МА-15</t>
  </si>
  <si>
    <t>5745150000</t>
  </si>
  <si>
    <t>СМЕСИ СУХИЕ ДЛЯ ЗАТИРКИ ШВОВ</t>
  </si>
  <si>
    <t>5745170000</t>
  </si>
  <si>
    <t>СМЕСИ СУХИЕ КЛЕЕВЫЕ ДЛЯ ПЛИТОЧНЫХ РАБОТ</t>
  </si>
  <si>
    <t>5752421000</t>
  </si>
  <si>
    <t>ПЛИТКИ КЕРАМИЧЕСКИЕ ТИПА "КЕРАМОГРАНИТ"</t>
  </si>
  <si>
    <t>5745120000</t>
  </si>
  <si>
    <t>СМЕСЬ СУХАЯ ДЛЯ ЗАТИРКИ ШВОВ</t>
  </si>
  <si>
    <t>СМЕСЬ СУХАЯ КЛЕЕВАЯ ДЛЯ УКЛАДКИ КЕРАМИЧЕСКИХ ПЛИТОК</t>
  </si>
  <si>
    <t>5752420000</t>
  </si>
  <si>
    <t>ПЛИТКА КЕРАМИЧЕСКАЯ ТИПА "КЕРАМОГРАНИТ"</t>
  </si>
  <si>
    <t>5275220000</t>
  </si>
  <si>
    <t>ПЛАНКА НАКЛАДНАЯ (ПРОФИЛЬ СПА)</t>
  </si>
  <si>
    <t>2385120000</t>
  </si>
  <si>
    <t>КЛЕЙ ДИСПЕРСНЫЙ "АДМ-К"</t>
  </si>
  <si>
    <t>5771040000</t>
  </si>
  <si>
    <t>ЛИНОЛЕУМ НА ВСПЕНЕННОЙ ОСНОВЕ</t>
  </si>
  <si>
    <t>5361730000</t>
  </si>
  <si>
    <t>ПЛИНТУСЫ ДЕРЕВЯННЫЕ</t>
  </si>
  <si>
    <t>Форма № 1</t>
  </si>
  <si>
    <t>"СОГЛАСОВАНО"</t>
  </si>
  <si>
    <t>"УТВЕРЖДАЮ"</t>
  </si>
  <si>
    <t>"_____"________________200___ г.</t>
  </si>
  <si>
    <t>(наименование работ и затрат, наименование объекта)</t>
  </si>
  <si>
    <t>Сметная стоимость</t>
  </si>
  <si>
    <t>тыс.руб</t>
  </si>
  <si>
    <t>Составлен(а) в уровне текущих (прогнозных) цен на</t>
  </si>
  <si>
    <t>г.</t>
  </si>
  <si>
    <t>№</t>
  </si>
  <si>
    <t>п/п</t>
  </si>
  <si>
    <t>Шифр</t>
  </si>
  <si>
    <t>расценки</t>
  </si>
  <si>
    <t>и коды</t>
  </si>
  <si>
    <t>ресурсов</t>
  </si>
  <si>
    <t>Наименование работ и затрат</t>
  </si>
  <si>
    <t>Единица</t>
  </si>
  <si>
    <t>изме-</t>
  </si>
  <si>
    <t>рения</t>
  </si>
  <si>
    <t>Кол-во</t>
  </si>
  <si>
    <t>единиц</t>
  </si>
  <si>
    <t>Цена</t>
  </si>
  <si>
    <t>на ед.</t>
  </si>
  <si>
    <t>изм.</t>
  </si>
  <si>
    <t>Коэффициенты</t>
  </si>
  <si>
    <t>попра-</t>
  </si>
  <si>
    <t>вочные</t>
  </si>
  <si>
    <t>зимних</t>
  </si>
  <si>
    <t>удоро-</t>
  </si>
  <si>
    <t>жаний</t>
  </si>
  <si>
    <t>перес-</t>
  </si>
  <si>
    <t>чета</t>
  </si>
  <si>
    <t>затрат,</t>
  </si>
  <si>
    <t>Справочно</t>
  </si>
  <si>
    <t>ЗТР, всего</t>
  </si>
  <si>
    <t>чел.-час</t>
  </si>
  <si>
    <t>Ст-ть ед.</t>
  </si>
  <si>
    <t>с начислен.</t>
  </si>
  <si>
    <t xml:space="preserve">Раздел  </t>
  </si>
  <si>
    <t>ЗП</t>
  </si>
  <si>
    <t>НР от ЗП</t>
  </si>
  <si>
    <t>%</t>
  </si>
  <si>
    <t>СП от ЗП</t>
  </si>
  <si>
    <t>ЗТР</t>
  </si>
  <si>
    <t>чел-ч</t>
  </si>
  <si>
    <t>ЭМ</t>
  </si>
  <si>
    <t>в т.ч. ЗПМ</t>
  </si>
  <si>
    <t>МР</t>
  </si>
  <si>
    <t>НР и СП от ЗПМ</t>
  </si>
  <si>
    <t>Итого</t>
  </si>
  <si>
    <t xml:space="preserve">Подраздел  </t>
  </si>
  <si>
    <t>Итого по объекту</t>
  </si>
  <si>
    <t>Составил</t>
  </si>
  <si>
    <t>[должность,подпись(инициалы,фамилия)]</t>
  </si>
  <si>
    <t>Проверил: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</si>
</sst>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\ #,##0.00"/>
    <numFmt numFmtId="173" formatCode="mmmm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7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9"/>
      <name val="Arial"/>
      <family val="0"/>
    </font>
    <font>
      <sz val="9"/>
      <name val="Times New Roman"/>
      <family val="1"/>
    </font>
    <font>
      <b/>
      <sz val="12"/>
      <name val="Arial"/>
      <family val="2"/>
    </font>
    <font>
      <b/>
      <u val="single"/>
      <sz val="14"/>
      <name val="Times New Roman"/>
      <family val="1"/>
    </font>
    <font>
      <i/>
      <sz val="8"/>
      <name val="Arial"/>
      <family val="2"/>
    </font>
    <font>
      <b/>
      <u val="single"/>
      <sz val="12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name val="Times New Roman Cyr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" fillId="0" borderId="0" xfId="0" applyFont="1" applyAlignment="1">
      <alignment/>
    </xf>
    <xf numFmtId="0" fontId="9" fillId="0" borderId="0" xfId="0" applyFont="1" applyAlignment="1">
      <alignment horizontal="left" wrapText="1"/>
    </xf>
    <xf numFmtId="172" fontId="9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9" fillId="0" borderId="0" xfId="0" applyFont="1" applyAlignment="1">
      <alignment vertical="top" wrapText="1"/>
    </xf>
    <xf numFmtId="0" fontId="15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172" fontId="9" fillId="0" borderId="1" xfId="0" applyNumberFormat="1" applyFont="1" applyBorder="1" applyAlignment="1">
      <alignment/>
    </xf>
    <xf numFmtId="172" fontId="16" fillId="0" borderId="0" xfId="0" applyNumberFormat="1" applyFont="1" applyAlignment="1">
      <alignment/>
    </xf>
    <xf numFmtId="172" fontId="9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0" fontId="0" fillId="0" borderId="1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6" xfId="0" applyFont="1" applyBorder="1" applyAlignment="1">
      <alignment horizontal="center"/>
    </xf>
    <xf numFmtId="0" fontId="16" fillId="0" borderId="0" xfId="0" applyFont="1" applyAlignment="1">
      <alignment horizontal="left" wrapText="1"/>
    </xf>
    <xf numFmtId="172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172" fontId="1" fillId="0" borderId="0" xfId="0" applyNumberFormat="1" applyFont="1" applyAlignment="1">
      <alignment horizontal="right"/>
    </xf>
    <xf numFmtId="172" fontId="1" fillId="0" borderId="6" xfId="0" applyNumberFormat="1" applyFont="1" applyBorder="1" applyAlignment="1">
      <alignment horizontal="right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4" fillId="0" borderId="6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7"/>
  <sheetViews>
    <sheetView tabSelected="1" workbookViewId="0" topLeftCell="A303">
      <selection activeCell="I327" sqref="I327:I328"/>
    </sheetView>
  </sheetViews>
  <sheetFormatPr defaultColWidth="9.140625" defaultRowHeight="12.75"/>
  <cols>
    <col min="1" max="1" width="4.7109375" style="0" customWidth="1"/>
    <col min="2" max="2" width="12.28125" style="0" customWidth="1"/>
    <col min="3" max="3" width="30.7109375" style="0" customWidth="1"/>
    <col min="4" max="4" width="10.7109375" style="0" customWidth="1"/>
    <col min="7" max="8" width="9.7109375" style="0" customWidth="1"/>
    <col min="9" max="9" width="10.7109375" style="0" customWidth="1"/>
    <col min="10" max="10" width="9.7109375" style="0" customWidth="1"/>
    <col min="11" max="11" width="10.7109375" style="0" customWidth="1"/>
    <col min="12" max="28" width="0" style="0" hidden="1" customWidth="1"/>
  </cols>
  <sheetData>
    <row r="1" s="4" customFormat="1" ht="11.25">
      <c r="A1" s="4" t="str">
        <f>CONCATENATE(Source!B1,"     ТСН-2001 (© ОАО МЦЦС 'Мосстройцены', 2006)")</f>
        <v>Smeta.ru  (495) 974-1589     ТСН-2001 (© ОАО МЦЦС 'Мосстройцены', 2006)</v>
      </c>
    </row>
    <row r="2" s="4" customFormat="1" ht="11.25">
      <c r="K2" s="4" t="s">
        <v>321</v>
      </c>
    </row>
    <row r="3" spans="1:9" s="5" customFormat="1" ht="15">
      <c r="A3" s="5" t="s">
        <v>322</v>
      </c>
      <c r="F3" s="56" t="s">
        <v>323</v>
      </c>
      <c r="G3" s="56"/>
      <c r="H3" s="56"/>
      <c r="I3" s="56"/>
    </row>
    <row r="5" spans="1:11" ht="12.75">
      <c r="A5" s="55">
        <f>Source!AS12</f>
      </c>
      <c r="B5" s="55"/>
      <c r="C5" s="55">
        <f>Source!CH12</f>
      </c>
      <c r="D5" s="55"/>
      <c r="E5" s="7"/>
      <c r="F5" s="55">
        <f>Source!AR12</f>
      </c>
      <c r="G5" s="55"/>
      <c r="H5" s="55"/>
      <c r="I5" s="55">
        <f>Source!CG12</f>
      </c>
      <c r="J5" s="55"/>
      <c r="K5" s="55"/>
    </row>
    <row r="6" spans="1:1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>
      <c r="A7" s="8"/>
      <c r="B7" s="8"/>
      <c r="C7" s="55">
        <f>Source!M12</f>
      </c>
      <c r="D7" s="55"/>
      <c r="E7" s="7"/>
      <c r="F7" s="8"/>
      <c r="G7" s="8"/>
      <c r="H7" s="55">
        <f>Source!L12</f>
      </c>
      <c r="I7" s="55"/>
      <c r="J7" s="55"/>
      <c r="K7" s="55"/>
    </row>
    <row r="8" spans="1:11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6" s="5" customFormat="1" ht="15">
      <c r="A9" s="5" t="s">
        <v>324</v>
      </c>
      <c r="F9" s="5" t="s">
        <v>324</v>
      </c>
    </row>
    <row r="11" spans="1:11" ht="13.5">
      <c r="A11" s="51" t="str">
        <f>Source!G20</f>
        <v>Новая локальная смета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3" spans="1:11" ht="18.75">
      <c r="A13" s="4"/>
      <c r="B13" s="53" t="str">
        <f>IF(Source!G12&lt;&gt;"",Source!G12,Source!F12)</f>
        <v>ГОУ СОШ №828</v>
      </c>
      <c r="C13" s="53"/>
      <c r="D13" s="53"/>
      <c r="E13" s="53"/>
      <c r="F13" s="53"/>
      <c r="G13" s="53"/>
      <c r="H13" s="53"/>
      <c r="I13" s="53"/>
      <c r="J13" s="53"/>
      <c r="K13" s="53"/>
    </row>
    <row r="14" spans="2:11" ht="12.75">
      <c r="B14" s="54" t="s">
        <v>325</v>
      </c>
      <c r="C14" s="52"/>
      <c r="D14" s="52"/>
      <c r="E14" s="52"/>
      <c r="F14" s="52"/>
      <c r="G14" s="52"/>
      <c r="H14" s="52"/>
      <c r="I14" s="52"/>
      <c r="J14" s="52"/>
      <c r="K14" s="52"/>
    </row>
    <row r="16" spans="1:11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8" spans="7:11" ht="12.75">
      <c r="G18" s="36" t="s">
        <v>326</v>
      </c>
      <c r="H18" s="9"/>
      <c r="I18" s="9"/>
      <c r="J18" s="31">
        <v>190</v>
      </c>
      <c r="K18" s="33" t="s">
        <v>327</v>
      </c>
    </row>
    <row r="19" spans="7:11" ht="12.75">
      <c r="G19" s="4"/>
      <c r="J19" s="11"/>
      <c r="K19" s="6"/>
    </row>
    <row r="20" spans="7:11" ht="12.75">
      <c r="G20" s="4"/>
      <c r="J20" s="11"/>
      <c r="K20" s="6"/>
    </row>
    <row r="21" spans="7:11" ht="12.75">
      <c r="G21" s="4"/>
      <c r="J21" s="11"/>
      <c r="K21" s="6"/>
    </row>
    <row r="22" spans="7:11" ht="12.75">
      <c r="G22" s="4"/>
      <c r="J22" s="11"/>
      <c r="K22" s="6"/>
    </row>
    <row r="23" spans="7:11" ht="12.75">
      <c r="G23" s="4"/>
      <c r="J23" s="11"/>
      <c r="K23" s="6"/>
    </row>
    <row r="24" spans="1:6" ht="12.75">
      <c r="A24" s="4" t="s">
        <v>328</v>
      </c>
      <c r="B24" s="4"/>
      <c r="C24" s="4"/>
      <c r="D24" s="12">
        <f>IF(AND(Source!P12&lt;&gt;0,Source!Q12&lt;&gt;0),DATE(Source!P12,Source!Q12,1),IF(Source!AF12=0,"",IF(Source!AN12=0,"",DATE(Source!AF12,Source!AN12,1))))</f>
        <v>40544</v>
      </c>
      <c r="E24" s="13">
        <f>IF(AND(Source!P12&lt;&gt;0,Source!Q12&lt;&gt;0),Source!P12,IF(Source!AF12=0,"",Source!AF12))</f>
        <v>2011</v>
      </c>
      <c r="F24" s="4" t="s">
        <v>329</v>
      </c>
    </row>
    <row r="25" spans="1:25" ht="12.75">
      <c r="A25" s="17"/>
      <c r="B25" s="17"/>
      <c r="C25" s="17"/>
      <c r="D25" s="17"/>
      <c r="E25" s="17"/>
      <c r="F25" s="16" t="s">
        <v>342</v>
      </c>
      <c r="G25" s="46" t="s">
        <v>345</v>
      </c>
      <c r="H25" s="47"/>
      <c r="I25" s="48"/>
      <c r="J25" s="16"/>
      <c r="K25" s="23" t="s">
        <v>354</v>
      </c>
      <c r="Y25">
        <v>-1</v>
      </c>
    </row>
    <row r="26" spans="1:11" ht="12.75">
      <c r="A26" s="14" t="s">
        <v>330</v>
      </c>
      <c r="B26" s="14" t="s">
        <v>332</v>
      </c>
      <c r="C26" s="18"/>
      <c r="D26" s="14" t="s">
        <v>337</v>
      </c>
      <c r="E26" s="14" t="s">
        <v>340</v>
      </c>
      <c r="F26" s="14" t="s">
        <v>343</v>
      </c>
      <c r="G26" s="16"/>
      <c r="H26" s="16" t="s">
        <v>348</v>
      </c>
      <c r="I26" s="16"/>
      <c r="J26" s="14" t="s">
        <v>246</v>
      </c>
      <c r="K26" s="21" t="s">
        <v>355</v>
      </c>
    </row>
    <row r="27" spans="1:11" ht="12.75">
      <c r="A27" s="14" t="s">
        <v>331</v>
      </c>
      <c r="B27" s="14" t="s">
        <v>333</v>
      </c>
      <c r="C27" s="14" t="s">
        <v>336</v>
      </c>
      <c r="D27" s="14" t="s">
        <v>338</v>
      </c>
      <c r="E27" s="14" t="s">
        <v>341</v>
      </c>
      <c r="F27" s="14" t="s">
        <v>344</v>
      </c>
      <c r="G27" s="14" t="s">
        <v>346</v>
      </c>
      <c r="H27" s="14" t="s">
        <v>349</v>
      </c>
      <c r="I27" s="14" t="s">
        <v>351</v>
      </c>
      <c r="J27" s="14" t="s">
        <v>353</v>
      </c>
      <c r="K27" s="22" t="s">
        <v>356</v>
      </c>
    </row>
    <row r="28" spans="1:11" ht="12.75">
      <c r="A28" s="18"/>
      <c r="B28" s="14" t="s">
        <v>334</v>
      </c>
      <c r="C28" s="18"/>
      <c r="D28" s="14" t="s">
        <v>339</v>
      </c>
      <c r="E28" s="18"/>
      <c r="F28" s="14" t="s">
        <v>254</v>
      </c>
      <c r="G28" s="14" t="s">
        <v>347</v>
      </c>
      <c r="H28" s="14" t="s">
        <v>350</v>
      </c>
      <c r="I28" s="14" t="s">
        <v>352</v>
      </c>
      <c r="J28" s="14" t="s">
        <v>254</v>
      </c>
      <c r="K28" s="21" t="s">
        <v>357</v>
      </c>
    </row>
    <row r="29" spans="1:11" ht="12.75">
      <c r="A29" s="19"/>
      <c r="B29" s="15" t="s">
        <v>335</v>
      </c>
      <c r="C29" s="19"/>
      <c r="D29" s="19"/>
      <c r="E29" s="19"/>
      <c r="F29" s="19"/>
      <c r="G29" s="15"/>
      <c r="H29" s="15"/>
      <c r="I29" s="15"/>
      <c r="J29" s="15"/>
      <c r="K29" s="22" t="s">
        <v>358</v>
      </c>
    </row>
    <row r="30" spans="1:11" ht="12.75">
      <c r="A30" s="20">
        <v>1</v>
      </c>
      <c r="B30" s="20">
        <v>2</v>
      </c>
      <c r="C30" s="20">
        <v>3</v>
      </c>
      <c r="D30" s="20">
        <v>4</v>
      </c>
      <c r="E30" s="20">
        <v>5</v>
      </c>
      <c r="F30" s="20">
        <v>6</v>
      </c>
      <c r="G30" s="20">
        <v>7</v>
      </c>
      <c r="H30" s="20">
        <v>8</v>
      </c>
      <c r="I30" s="20">
        <v>9</v>
      </c>
      <c r="J30" s="20">
        <v>10</v>
      </c>
      <c r="K30" s="20">
        <v>11</v>
      </c>
    </row>
    <row r="31" spans="3:11" ht="15.75">
      <c r="C31" s="24" t="s">
        <v>359</v>
      </c>
      <c r="D31" s="49" t="str">
        <f>IF(Source!C12="1",Source!F24,Source!G24)</f>
        <v>МЕД.БЛОК</v>
      </c>
      <c r="E31" s="50"/>
      <c r="F31" s="50"/>
      <c r="G31" s="50"/>
      <c r="H31" s="50"/>
      <c r="I31" s="50"/>
      <c r="J31" s="50"/>
      <c r="K31" s="50"/>
    </row>
    <row r="33" spans="1:25" ht="24">
      <c r="A33" s="25" t="str">
        <f>Source!E28</f>
        <v>1</v>
      </c>
      <c r="B33" s="25" t="str">
        <f>Source!F28</f>
        <v>6.57-2-5</v>
      </c>
      <c r="C33" s="10" t="str">
        <f>Source!G28</f>
        <v>РАЗБОРКА ПОКРЫТИЙ ИЗ ЛИНОЛЕУМА И РЕЛИНА</v>
      </c>
      <c r="D33" s="26" t="str">
        <f>Source!H28</f>
        <v>100 м2</v>
      </c>
      <c r="E33" s="6">
        <f>ROUND(Source!I28,6)</f>
        <v>0.174</v>
      </c>
      <c r="F33" s="6"/>
      <c r="G33" s="6"/>
      <c r="H33" s="6"/>
      <c r="I33" s="6"/>
      <c r="J33" s="6"/>
      <c r="K33" s="6"/>
      <c r="Y33">
        <v>1</v>
      </c>
    </row>
    <row r="34" spans="1:11" ht="12.75">
      <c r="A34" s="6"/>
      <c r="B34" s="6"/>
      <c r="C34" s="6" t="s">
        <v>360</v>
      </c>
      <c r="D34" s="6"/>
      <c r="E34" s="6"/>
      <c r="F34" s="11">
        <f>Source!AO28</f>
        <v>116.41</v>
      </c>
      <c r="G34" s="27">
        <f>Source!DG28</f>
      </c>
      <c r="H34" s="6">
        <f>Source!AV28</f>
        <v>1.047</v>
      </c>
      <c r="I34" s="6">
        <f>Source!BA28</f>
        <v>11.65</v>
      </c>
      <c r="J34" s="11">
        <f>Source!S28</f>
        <v>247.07</v>
      </c>
      <c r="K34" s="6"/>
    </row>
    <row r="35" spans="1:11" ht="12.75">
      <c r="A35" s="6"/>
      <c r="B35" s="6"/>
      <c r="C35" s="6" t="s">
        <v>361</v>
      </c>
      <c r="D35" s="6" t="s">
        <v>362</v>
      </c>
      <c r="E35" s="6">
        <f>Source!AT28</f>
        <v>77</v>
      </c>
      <c r="F35" s="6"/>
      <c r="G35" s="6"/>
      <c r="H35" s="6"/>
      <c r="I35" s="6"/>
      <c r="J35" s="11">
        <f>Source!X28</f>
        <v>190.24</v>
      </c>
      <c r="K35" s="6"/>
    </row>
    <row r="36" spans="1:11" ht="12.75">
      <c r="A36" s="6"/>
      <c r="B36" s="6"/>
      <c r="C36" s="6" t="s">
        <v>363</v>
      </c>
      <c r="D36" s="6" t="s">
        <v>362</v>
      </c>
      <c r="E36" s="6">
        <f>Source!AU28</f>
        <v>45</v>
      </c>
      <c r="F36" s="6"/>
      <c r="G36" s="6"/>
      <c r="H36" s="6"/>
      <c r="I36" s="6"/>
      <c r="J36" s="11">
        <f>Source!Y28</f>
        <v>111.18</v>
      </c>
      <c r="K36" s="6"/>
    </row>
    <row r="37" spans="1:11" ht="12.75">
      <c r="A37" s="28"/>
      <c r="B37" s="28"/>
      <c r="C37" s="28" t="s">
        <v>364</v>
      </c>
      <c r="D37" s="28" t="s">
        <v>365</v>
      </c>
      <c r="E37" s="28">
        <f>Source!AQ28</f>
        <v>11.39</v>
      </c>
      <c r="F37" s="28"/>
      <c r="G37" s="29">
        <f>Source!DI28</f>
      </c>
      <c r="H37" s="28">
        <f>Source!AV28</f>
        <v>1.047</v>
      </c>
      <c r="I37" s="28"/>
      <c r="J37" s="28"/>
      <c r="K37" s="30">
        <f>Source!U28</f>
        <v>2.07500742</v>
      </c>
    </row>
    <row r="38" spans="9:24" ht="12.75">
      <c r="I38" s="42">
        <f>Source!S28+Source!Q28+SUM(J35:J36)</f>
        <v>548.49</v>
      </c>
      <c r="J38" s="42"/>
      <c r="K38" s="31">
        <f>IF(Source!I28&lt;&gt;0,ROUND(I38/Source!I28,2),0)</f>
        <v>3152.24</v>
      </c>
      <c r="O38">
        <f>IF(Source!BI28=1,((Source!CT28/IF(Source!BA28&lt;&gt;0,Source!BA28,1)*Source!I28)+(Source!CR28/IF(Source!BB28&lt;&gt;0,Source!BB28,1)*Source!I28)+(Source!CQ28/IF(Source!BC28&lt;&gt;0,Source!BC28,1)*Source!I28)+((Source!DN28/100)*(Source!CT28/IF(Source!BA28&lt;&gt;0,Source!BA28,1)*Source!I28))+((Source!DO28/100)*(Source!CT28/IF(Source!BA28&lt;&gt;0,Source!BA28,1)*Source!I28))+((Source!CS28/IF(Source!BS28&lt;&gt;0,Source!BS28,1)*Source!I28)*1.75)),0)</f>
        <v>49.837251302999995</v>
      </c>
      <c r="P38">
        <f>IF(Source!BI28=2,((Source!CT28/IF(Source!BA28&lt;&gt;0,Source!BA28,1)*Source!I28)+(Source!CR28/IF(Source!BB28&lt;&gt;0,Source!BB28,1)*Source!I28)+(Source!CQ28/IF(Source!BC28&lt;&gt;0,Source!BC28,1)*Source!I28)+((Source!DN28/100)*(Source!CT28/IF(Source!BA28&lt;&gt;0,Source!BA28,1)*Source!I28))+((Source!DO28/100)*(Source!CT28/IF(Source!BA28&lt;&gt;0,Source!BA28,1)*Source!I28))+((Source!CS28/IF(Source!BS28&lt;&gt;0,Source!BS28,1)*Source!I28)*1.75)),0)</f>
        <v>0</v>
      </c>
      <c r="Q38">
        <f>IF(Source!BI28=3,((Source!CT28/IF(Source!BA28&lt;&gt;0,Source!BA28,1)*Source!I28)+(Source!CR28/IF(Source!BB28&lt;&gt;0,Source!BB28,1)*Source!I28)+(Source!CQ28/IF(Source!BC28&lt;&gt;0,Source!BC28,1)*Source!I28)+((Source!DN28/100)*(Source!CT28/IF(Source!BA28&lt;&gt;0,Source!BA28,1)*Source!I28))+((Source!DO28/100)*(Source!CT28/IF(Source!BA28&lt;&gt;0,Source!BA28,1)*Source!I28))+((Source!CS28/IF(Source!BS28&lt;&gt;0,Source!BS28,1)*Source!I28)*1.75)),0)</f>
        <v>0</v>
      </c>
      <c r="R38">
        <f>IF(Source!BI28=4,((Source!CT28/IF(Source!BA28&lt;&gt;0,Source!BA28,1)*Source!I28)+(Source!CR28/IF(Source!BB28&lt;&gt;0,Source!BB28,1)*Source!I28)+(Source!CQ28/IF(Source!BC28&lt;&gt;0,Source!BC28,1)*Source!I28)+((Source!DN28/100)*(Source!CT28/IF(Source!BA28&lt;&gt;0,Source!BA28,1)*Source!I28))+((Source!DO28/100)*(Source!CT28/IF(Source!BA28&lt;&gt;0,Source!BA28,1)*Source!I28))+((Source!CS28/IF(Source!BS28&lt;&gt;0,Source!BS28,1)*Source!I28)*1.75)),0)</f>
        <v>0</v>
      </c>
      <c r="U38">
        <f>IF(Source!BI28=1,Source!O28+Source!X28+Source!Y28+Source!R28*178/100,0)</f>
        <v>548.49</v>
      </c>
      <c r="V38">
        <f>IF(Source!BI28=2,Source!O28+Source!X28+Source!Y28+Source!R28*178/100,0)</f>
        <v>0</v>
      </c>
      <c r="W38">
        <f>IF(Source!BI28=3,Source!O28+Source!X28+Source!Y28+Source!R28*178/100,0)</f>
        <v>0</v>
      </c>
      <c r="X38">
        <f>IF(Source!BI28=4,Source!O28+Source!X28+Source!Y28+Source!R28*178/100,0)</f>
        <v>0</v>
      </c>
    </row>
    <row r="39" spans="1:25" ht="24">
      <c r="A39" s="25" t="str">
        <f>Source!E29</f>
        <v>2</v>
      </c>
      <c r="B39" s="25" t="str">
        <f>Source!F29</f>
        <v>6.57-3-1</v>
      </c>
      <c r="C39" s="10" t="str">
        <f>Source!G29</f>
        <v>РАЗБОРКА ДЕРЕВЯННЫХ ПЛИНТУСОВ</v>
      </c>
      <c r="D39" s="26" t="str">
        <f>Source!H29</f>
        <v>100 м</v>
      </c>
      <c r="E39" s="6">
        <f>ROUND(Source!I29,6)</f>
        <v>0.1744</v>
      </c>
      <c r="F39" s="6"/>
      <c r="G39" s="6"/>
      <c r="H39" s="6"/>
      <c r="I39" s="6"/>
      <c r="J39" s="6"/>
      <c r="K39" s="6"/>
      <c r="Y39">
        <v>2</v>
      </c>
    </row>
    <row r="40" spans="1:11" ht="12.75">
      <c r="A40" s="6"/>
      <c r="B40" s="6"/>
      <c r="C40" s="6" t="s">
        <v>360</v>
      </c>
      <c r="D40" s="6"/>
      <c r="E40" s="6"/>
      <c r="F40" s="11">
        <f>Source!AO29</f>
        <v>38.53</v>
      </c>
      <c r="G40" s="27">
        <f>Source!DG29</f>
      </c>
      <c r="H40" s="6">
        <f>Source!AV29</f>
        <v>1.047</v>
      </c>
      <c r="I40" s="6">
        <f>Source!BA29</f>
        <v>11.65</v>
      </c>
      <c r="J40" s="11">
        <f>Source!S29</f>
        <v>81.96</v>
      </c>
      <c r="K40" s="6"/>
    </row>
    <row r="41" spans="1:11" ht="12.75">
      <c r="A41" s="6"/>
      <c r="B41" s="6"/>
      <c r="C41" s="6" t="s">
        <v>361</v>
      </c>
      <c r="D41" s="6" t="s">
        <v>362</v>
      </c>
      <c r="E41" s="6">
        <f>Source!AT29</f>
        <v>77</v>
      </c>
      <c r="F41" s="6"/>
      <c r="G41" s="6"/>
      <c r="H41" s="6"/>
      <c r="I41" s="6"/>
      <c r="J41" s="11">
        <f>Source!X29</f>
        <v>63.11</v>
      </c>
      <c r="K41" s="6"/>
    </row>
    <row r="42" spans="1:11" ht="12.75">
      <c r="A42" s="6"/>
      <c r="B42" s="6"/>
      <c r="C42" s="6" t="s">
        <v>363</v>
      </c>
      <c r="D42" s="6" t="s">
        <v>362</v>
      </c>
      <c r="E42" s="6">
        <f>Source!AU29</f>
        <v>45</v>
      </c>
      <c r="F42" s="6"/>
      <c r="G42" s="6"/>
      <c r="H42" s="6"/>
      <c r="I42" s="6"/>
      <c r="J42" s="11">
        <f>Source!Y29</f>
        <v>36.88</v>
      </c>
      <c r="K42" s="6"/>
    </row>
    <row r="43" spans="1:11" ht="12.75">
      <c r="A43" s="28"/>
      <c r="B43" s="28"/>
      <c r="C43" s="28" t="s">
        <v>364</v>
      </c>
      <c r="D43" s="28" t="s">
        <v>365</v>
      </c>
      <c r="E43" s="28">
        <f>Source!AQ29</f>
        <v>3.77</v>
      </c>
      <c r="F43" s="28"/>
      <c r="G43" s="29">
        <f>Source!DI29</f>
      </c>
      <c r="H43" s="28">
        <f>Source!AV29</f>
        <v>1.047</v>
      </c>
      <c r="I43" s="28"/>
      <c r="J43" s="28"/>
      <c r="K43" s="30">
        <f>Source!U29</f>
        <v>0.688389936</v>
      </c>
    </row>
    <row r="44" spans="9:24" ht="12.75">
      <c r="I44" s="42">
        <f>Source!S29+Source!Q29+SUM(J41:J42)</f>
        <v>181.95</v>
      </c>
      <c r="J44" s="42"/>
      <c r="K44" s="31">
        <f>IF(Source!I29&lt;&gt;0,ROUND(I44/Source!I29,2),0)</f>
        <v>1043.29</v>
      </c>
      <c r="O44">
        <f>IF(Source!BI29=1,((Source!CT29/IF(Source!BA29&lt;&gt;0,Source!BA29,1)*Source!I29)+(Source!CR29/IF(Source!BB29&lt;&gt;0,Source!BB29,1)*Source!I29)+(Source!CQ29/IF(Source!BC29&lt;&gt;0,Source!BC29,1)*Source!I29)+((Source!DN29/100)*(Source!CT29/IF(Source!BA29&lt;&gt;0,Source!BA29,1)*Source!I29))+((Source!DO29/100)*(Source!CT29/IF(Source!BA29&lt;&gt;0,Source!BA29,1)*Source!I29))+((Source!CS29/IF(Source!BS29&lt;&gt;0,Source!BS29,1)*Source!I29)*1.75)),0)</f>
        <v>16.5333185544</v>
      </c>
      <c r="P44">
        <f>IF(Source!BI29=2,((Source!CT29/IF(Source!BA29&lt;&gt;0,Source!BA29,1)*Source!I29)+(Source!CR29/IF(Source!BB29&lt;&gt;0,Source!BB29,1)*Source!I29)+(Source!CQ29/IF(Source!BC29&lt;&gt;0,Source!BC29,1)*Source!I29)+((Source!DN29/100)*(Source!CT29/IF(Source!BA29&lt;&gt;0,Source!BA29,1)*Source!I29))+((Source!DO29/100)*(Source!CT29/IF(Source!BA29&lt;&gt;0,Source!BA29,1)*Source!I29))+((Source!CS29/IF(Source!BS29&lt;&gt;0,Source!BS29,1)*Source!I29)*1.75)),0)</f>
        <v>0</v>
      </c>
      <c r="Q44">
        <f>IF(Source!BI29=3,((Source!CT29/IF(Source!BA29&lt;&gt;0,Source!BA29,1)*Source!I29)+(Source!CR29/IF(Source!BB29&lt;&gt;0,Source!BB29,1)*Source!I29)+(Source!CQ29/IF(Source!BC29&lt;&gt;0,Source!BC29,1)*Source!I29)+((Source!DN29/100)*(Source!CT29/IF(Source!BA29&lt;&gt;0,Source!BA29,1)*Source!I29))+((Source!DO29/100)*(Source!CT29/IF(Source!BA29&lt;&gt;0,Source!BA29,1)*Source!I29))+((Source!CS29/IF(Source!BS29&lt;&gt;0,Source!BS29,1)*Source!I29)*1.75)),0)</f>
        <v>0</v>
      </c>
      <c r="R44">
        <f>IF(Source!BI29=4,((Source!CT29/IF(Source!BA29&lt;&gt;0,Source!BA29,1)*Source!I29)+(Source!CR29/IF(Source!BB29&lt;&gt;0,Source!BB29,1)*Source!I29)+(Source!CQ29/IF(Source!BC29&lt;&gt;0,Source!BC29,1)*Source!I29)+((Source!DN29/100)*(Source!CT29/IF(Source!BA29&lt;&gt;0,Source!BA29,1)*Source!I29))+((Source!DO29/100)*(Source!CT29/IF(Source!BA29&lt;&gt;0,Source!BA29,1)*Source!I29))+((Source!CS29/IF(Source!BS29&lt;&gt;0,Source!BS29,1)*Source!I29)*1.75)),0)</f>
        <v>0</v>
      </c>
      <c r="U44">
        <f>IF(Source!BI29=1,Source!O29+Source!X29+Source!Y29+Source!R29*178/100,0)</f>
        <v>181.95</v>
      </c>
      <c r="V44">
        <f>IF(Source!BI29=2,Source!O29+Source!X29+Source!Y29+Source!R29*178/100,0)</f>
        <v>0</v>
      </c>
      <c r="W44">
        <f>IF(Source!BI29=3,Source!O29+Source!X29+Source!Y29+Source!R29*178/100,0)</f>
        <v>0</v>
      </c>
      <c r="X44">
        <f>IF(Source!BI29=4,Source!O29+Source!X29+Source!Y29+Source!R29*178/100,0)</f>
        <v>0</v>
      </c>
    </row>
    <row r="45" spans="1:25" ht="72">
      <c r="A45" s="25" t="str">
        <f>Source!E30</f>
        <v>3</v>
      </c>
      <c r="B45" s="25" t="str">
        <f>Source!F30</f>
        <v>3.11-36-1</v>
      </c>
      <c r="C45" s="10" t="str">
        <f>Source!G30</f>
        <v>УСТРОЙСТВО ПОЛОВ ИЗ КЕРАМИЧЕСКИХ КРУПНОРАЗМЕРНЫХ ПЛИТОК ТИПА КЕРАМОГРАНИТ НА КЛЕЕ ИЗ СУХИХ СМЕСЕЙ ТОЛЩИНОЙ СЛОЯ 4 ММ С ЗАТИРКОЙ ШВОВ</v>
      </c>
      <c r="D45" s="26" t="str">
        <f>Source!H30</f>
        <v>100 м2</v>
      </c>
      <c r="E45" s="6">
        <f>ROUND(Source!I30,6)</f>
        <v>0.174</v>
      </c>
      <c r="F45" s="6"/>
      <c r="G45" s="6"/>
      <c r="H45" s="6"/>
      <c r="I45" s="6"/>
      <c r="J45" s="6"/>
      <c r="K45" s="6"/>
      <c r="Y45">
        <v>3</v>
      </c>
    </row>
    <row r="46" spans="1:11" ht="12.75">
      <c r="A46" s="6"/>
      <c r="B46" s="6"/>
      <c r="C46" s="6" t="s">
        <v>360</v>
      </c>
      <c r="D46" s="6"/>
      <c r="E46" s="6"/>
      <c r="F46" s="11">
        <f>Source!AO30</f>
        <v>986.98</v>
      </c>
      <c r="G46" s="27" t="str">
        <f>Source!DG30</f>
        <v>*1,15</v>
      </c>
      <c r="H46" s="6">
        <f>Source!AV30</f>
        <v>1.047</v>
      </c>
      <c r="I46" s="6">
        <f>Source!BA30</f>
        <v>11.65</v>
      </c>
      <c r="J46" s="11">
        <f>Source!S30</f>
        <v>2408.95</v>
      </c>
      <c r="K46" s="6"/>
    </row>
    <row r="47" spans="1:11" ht="12.75">
      <c r="A47" s="6"/>
      <c r="B47" s="6"/>
      <c r="C47" s="6" t="s">
        <v>366</v>
      </c>
      <c r="D47" s="6"/>
      <c r="E47" s="6"/>
      <c r="F47" s="11">
        <f>Source!AM30</f>
        <v>99.77</v>
      </c>
      <c r="G47" s="27" t="str">
        <f>Source!DE30</f>
        <v>*1,25</v>
      </c>
      <c r="H47" s="6">
        <f>Source!AV30</f>
        <v>1.047</v>
      </c>
      <c r="I47" s="6">
        <f>Source!BB30</f>
        <v>7.84</v>
      </c>
      <c r="J47" s="11">
        <f>Source!Q30</f>
        <v>178.12</v>
      </c>
      <c r="K47" s="6"/>
    </row>
    <row r="48" spans="1:11" ht="12.75">
      <c r="A48" s="6"/>
      <c r="B48" s="6"/>
      <c r="C48" s="6" t="s">
        <v>367</v>
      </c>
      <c r="D48" s="6"/>
      <c r="E48" s="6"/>
      <c r="F48" s="11">
        <f>Source!AN30</f>
        <v>12.51</v>
      </c>
      <c r="G48" s="27" t="str">
        <f>Source!DF30</f>
        <v>*1,25</v>
      </c>
      <c r="H48" s="6">
        <f>Source!AV30</f>
        <v>1.047</v>
      </c>
      <c r="I48" s="6">
        <f>Source!BS30</f>
        <v>11.65</v>
      </c>
      <c r="J48" s="32" t="str">
        <f>CONCATENATE("(",TEXT(+Source!R30,"0,00"),")")</f>
        <v>(33,19)</v>
      </c>
      <c r="K48" s="6"/>
    </row>
    <row r="49" spans="1:11" ht="12.75">
      <c r="A49" s="6"/>
      <c r="B49" s="6"/>
      <c r="C49" s="6" t="s">
        <v>368</v>
      </c>
      <c r="D49" s="6"/>
      <c r="E49" s="6"/>
      <c r="F49" s="11">
        <f>Source!AL30</f>
        <v>699.78</v>
      </c>
      <c r="G49" s="6">
        <f>Source!DD30</f>
      </c>
      <c r="H49" s="6">
        <f>Source!AW30</f>
        <v>1</v>
      </c>
      <c r="I49" s="6">
        <f>Source!BC30</f>
        <v>1.4</v>
      </c>
      <c r="J49" s="11">
        <f>Source!P30</f>
        <v>170.47</v>
      </c>
      <c r="K49" s="6"/>
    </row>
    <row r="50" spans="1:25" ht="24">
      <c r="A50" s="25" t="str">
        <f>Source!E31</f>
        <v>3,1</v>
      </c>
      <c r="B50" s="25" t="str">
        <f>Source!F31</f>
        <v>1.3-2-137</v>
      </c>
      <c r="C50" s="10" t="str">
        <f>Source!G31</f>
        <v>СМЕСИ СУХИЕ ДЛЯ ЗАПОЛНЕНИЯ ШВОВ МЕЖДУ ПЛИТКАМИ, БЕЛЫЕ</v>
      </c>
      <c r="D50" s="26" t="str">
        <f>Source!H31</f>
        <v>т</v>
      </c>
      <c r="E50" s="6">
        <f>ROUND(Source!I31,6)</f>
        <v>0.01044</v>
      </c>
      <c r="F50" s="11">
        <f>IF(Source!AL31=0,Source!AK31,Source!AL31)</f>
        <v>17999.07</v>
      </c>
      <c r="G50" s="27">
        <f>Source!DD31</f>
      </c>
      <c r="H50" s="6">
        <f>Source!AW31</f>
        <v>1</v>
      </c>
      <c r="I50" s="6">
        <f>Source!BC31</f>
        <v>1.55</v>
      </c>
      <c r="J50" s="11">
        <f>Source!O31</f>
        <v>291.26</v>
      </c>
      <c r="K50" s="6"/>
      <c r="O50">
        <f>IF(Source!BI31=1,(0),0)</f>
        <v>0</v>
      </c>
      <c r="P50">
        <f>IF(Source!BI31=2,(0),0)</f>
        <v>0</v>
      </c>
      <c r="Q50">
        <f>IF(Source!BI31=3,(0),0)</f>
        <v>0</v>
      </c>
      <c r="R50">
        <f>IF(Source!BI31=4,(0),0)</f>
        <v>0</v>
      </c>
      <c r="U50">
        <f>IF(Source!BI31=1,Source!O31+Source!X31+Source!Y31,0)</f>
        <v>291.26</v>
      </c>
      <c r="V50">
        <f>IF(Source!BI31=2,Source!O31+Source!X31+Source!Y31,0)</f>
        <v>0</v>
      </c>
      <c r="W50">
        <f>IF(Source!BI31=3,Source!O31+Source!X31+Source!Y31,0)</f>
        <v>0</v>
      </c>
      <c r="X50">
        <f>IF(Source!BI31=4,Source!O31+Source!X31+Source!Y31,0)</f>
        <v>0</v>
      </c>
      <c r="Y50">
        <v>4</v>
      </c>
    </row>
    <row r="51" spans="1:25" ht="48">
      <c r="A51" s="25" t="str">
        <f>Source!E32</f>
        <v>3,2</v>
      </c>
      <c r="B51" s="25" t="str">
        <f>Source!F32</f>
        <v>1.3-2-36</v>
      </c>
      <c r="C51" s="10" t="str">
        <f>Source!G32</f>
        <v>СМЕСИ СУХИЕ ЦЕМЕНТНО-ПЕСЧАНЫЕ ДЛЯ ПЛИТОЧНЫХ РАБОТ, НА СЛОЖНОЙ ОСНОВЕ, МАРКА 100-150 (БИРСС 58)</v>
      </c>
      <c r="D51" s="26" t="str">
        <f>Source!H32</f>
        <v>т</v>
      </c>
      <c r="E51" s="6">
        <f>ROUND(Source!I32,6)</f>
        <v>0.08178</v>
      </c>
      <c r="F51" s="11">
        <f>IF(Source!AL32=0,Source!AK32,Source!AL32)</f>
        <v>3374.81</v>
      </c>
      <c r="G51" s="27">
        <f>Source!DD32</f>
      </c>
      <c r="H51" s="6">
        <f>Source!AW32</f>
        <v>1</v>
      </c>
      <c r="I51" s="6">
        <f>Source!BC32</f>
        <v>3.22</v>
      </c>
      <c r="J51" s="11">
        <f>Source!O32</f>
        <v>888.69</v>
      </c>
      <c r="K51" s="6"/>
      <c r="O51">
        <f>IF(Source!BI32=1,(0),0)</f>
        <v>0</v>
      </c>
      <c r="P51">
        <f>IF(Source!BI32=2,(0),0)</f>
        <v>0</v>
      </c>
      <c r="Q51">
        <f>IF(Source!BI32=3,(0),0)</f>
        <v>0</v>
      </c>
      <c r="R51">
        <f>IF(Source!BI32=4,(0),0)</f>
        <v>0</v>
      </c>
      <c r="U51">
        <f>IF(Source!BI32=1,Source!O32+Source!X32+Source!Y32,0)</f>
        <v>888.69</v>
      </c>
      <c r="V51">
        <f>IF(Source!BI32=2,Source!O32+Source!X32+Source!Y32,0)</f>
        <v>0</v>
      </c>
      <c r="W51">
        <f>IF(Source!BI32=3,Source!O32+Source!X32+Source!Y32,0)</f>
        <v>0</v>
      </c>
      <c r="X51">
        <f>IF(Source!BI32=4,Source!O32+Source!X32+Source!Y32,0)</f>
        <v>0</v>
      </c>
      <c r="Y51">
        <v>5</v>
      </c>
    </row>
    <row r="52" spans="1:25" ht="72">
      <c r="A52" s="25" t="str">
        <f>Source!E33</f>
        <v>3,3</v>
      </c>
      <c r="B52" s="25" t="str">
        <f>Source!F33</f>
        <v>1.1-1-2398</v>
      </c>
      <c r="C52" s="10" t="str">
        <f>Source!G33</f>
        <v>ПЛИТКИ КЕРАМИЧЕСКИЕ, ТИПА КЕРАМОГРАНИТ, НЕПОЛИРОВАННЫЕ, РАЗМЕР 30Х30 СМ, ТОЛЩИНА 8 ММ, ЦВЕТА: СВЕТЛО-СЕРЫЙ, СЕРЫЙ, СВЕТЛО-ЗЕЛЕНЫЙ, БЕЖЕВЫЙ</v>
      </c>
      <c r="D52" s="26" t="str">
        <f>Source!H33</f>
        <v>м2</v>
      </c>
      <c r="E52" s="6">
        <f>ROUND(Source!I33,6)</f>
        <v>17.748</v>
      </c>
      <c r="F52" s="11">
        <f>IF(Source!AL33=0,Source!AK33,Source!AL33)</f>
        <v>92.02</v>
      </c>
      <c r="G52" s="27">
        <f>Source!DD33</f>
      </c>
      <c r="H52" s="6">
        <f>Source!AW33</f>
        <v>1</v>
      </c>
      <c r="I52" s="6">
        <f>Source!BC33</f>
        <v>2.1</v>
      </c>
      <c r="J52" s="11">
        <f>Source!O33</f>
        <v>3429.66</v>
      </c>
      <c r="K52" s="6"/>
      <c r="O52">
        <f>IF(Source!BI33=1,(0),0)</f>
        <v>0</v>
      </c>
      <c r="P52">
        <f>IF(Source!BI33=2,(0),0)</f>
        <v>0</v>
      </c>
      <c r="Q52">
        <f>IF(Source!BI33=3,(0),0)</f>
        <v>0</v>
      </c>
      <c r="R52">
        <f>IF(Source!BI33=4,(0),0)</f>
        <v>0</v>
      </c>
      <c r="U52">
        <f>IF(Source!BI33=1,Source!O33+Source!X33+Source!Y33,0)</f>
        <v>3429.66</v>
      </c>
      <c r="V52">
        <f>IF(Source!BI33=2,Source!O33+Source!X33+Source!Y33,0)</f>
        <v>0</v>
      </c>
      <c r="W52">
        <f>IF(Source!BI33=3,Source!O33+Source!X33+Source!Y33,0)</f>
        <v>0</v>
      </c>
      <c r="X52">
        <f>IF(Source!BI33=4,Source!O33+Source!X33+Source!Y33,0)</f>
        <v>0</v>
      </c>
      <c r="Y52">
        <v>6</v>
      </c>
    </row>
    <row r="53" spans="1:11" ht="12.75">
      <c r="A53" s="6"/>
      <c r="B53" s="6"/>
      <c r="C53" s="6" t="s">
        <v>361</v>
      </c>
      <c r="D53" s="6" t="s">
        <v>362</v>
      </c>
      <c r="E53" s="6">
        <f>Source!AT30</f>
        <v>95</v>
      </c>
      <c r="F53" s="6"/>
      <c r="G53" s="6"/>
      <c r="H53" s="6"/>
      <c r="I53" s="6"/>
      <c r="J53" s="11">
        <f>Source!X30</f>
        <v>2288.5</v>
      </c>
      <c r="K53" s="6"/>
    </row>
    <row r="54" spans="1:11" ht="12.75">
      <c r="A54" s="6"/>
      <c r="B54" s="6"/>
      <c r="C54" s="6" t="s">
        <v>363</v>
      </c>
      <c r="D54" s="6" t="s">
        <v>362</v>
      </c>
      <c r="E54" s="6">
        <f>Source!AU30</f>
        <v>45</v>
      </c>
      <c r="F54" s="6"/>
      <c r="G54" s="6"/>
      <c r="H54" s="6"/>
      <c r="I54" s="6"/>
      <c r="J54" s="11">
        <f>Source!Y30</f>
        <v>1084.03</v>
      </c>
      <c r="K54" s="6"/>
    </row>
    <row r="55" spans="1:11" ht="12.75">
      <c r="A55" s="6"/>
      <c r="B55" s="6"/>
      <c r="C55" s="6" t="s">
        <v>369</v>
      </c>
      <c r="D55" s="6" t="s">
        <v>362</v>
      </c>
      <c r="E55" s="6">
        <v>178</v>
      </c>
      <c r="F55" s="6"/>
      <c r="G55" s="6"/>
      <c r="H55" s="6"/>
      <c r="I55" s="6"/>
      <c r="J55" s="11">
        <f>ROUND(Source!R30*E55/100,2)</f>
        <v>59.08</v>
      </c>
      <c r="K55" s="6"/>
    </row>
    <row r="56" spans="1:11" ht="12.75">
      <c r="A56" s="28"/>
      <c r="B56" s="28"/>
      <c r="C56" s="28" t="s">
        <v>364</v>
      </c>
      <c r="D56" s="28" t="s">
        <v>365</v>
      </c>
      <c r="E56" s="28">
        <f>Source!AQ30</f>
        <v>84.08</v>
      </c>
      <c r="F56" s="28"/>
      <c r="G56" s="29" t="str">
        <f>Source!DI30</f>
        <v>*1,15</v>
      </c>
      <c r="H56" s="28">
        <f>Source!AV30</f>
        <v>1.047</v>
      </c>
      <c r="I56" s="28"/>
      <c r="J56" s="28"/>
      <c r="K56" s="30">
        <f>Source!U30</f>
        <v>17.615155176</v>
      </c>
    </row>
    <row r="57" spans="9:24" ht="12.75">
      <c r="I57" s="42">
        <f>Source!S30+Source!Q30+SUM(J49:J55)</f>
        <v>10798.76</v>
      </c>
      <c r="J57" s="42"/>
      <c r="K57" s="31">
        <f>IF(Source!I30&lt;&gt;0,ROUND(I57/Source!I30,2),0)</f>
        <v>62061.84</v>
      </c>
      <c r="O57">
        <f>IF(Source!BI30=1,((Source!CT30/IF(Source!BA30&lt;&gt;0,Source!BA30,1)*Source!I30)+(Source!CR30/IF(Source!BB30&lt;&gt;0,Source!BB30,1)*Source!I30)+(Source!CQ30/IF(Source!BC30&lt;&gt;0,Source!BC30,1)*Source!I30)+((Source!DN30/100)*(Source!CT30/IF(Source!BA30&lt;&gt;0,Source!BA30,1)*Source!I30))+((Source!DO30/100)*(Source!CT30/IF(Source!BA30&lt;&gt;0,Source!BA30,1)*Source!I30))+((Source!CS30/IF(Source!BS30&lt;&gt;0,Source!BS30,1)*Source!I30)*1.75)),0)</f>
        <v>716.0358483846899</v>
      </c>
      <c r="P57">
        <f>IF(Source!BI30=2,((Source!CT30/IF(Source!BA30&lt;&gt;0,Source!BA30,1)*Source!I30)+(Source!CR30/IF(Source!BB30&lt;&gt;0,Source!BB30,1)*Source!I30)+(Source!CQ30/IF(Source!BC30&lt;&gt;0,Source!BC30,1)*Source!I30)+((Source!DN30/100)*(Source!CT30/IF(Source!BA30&lt;&gt;0,Source!BA30,1)*Source!I30))+((Source!DO30/100)*(Source!CT30/IF(Source!BA30&lt;&gt;0,Source!BA30,1)*Source!I30))+((Source!CS30/IF(Source!BS30&lt;&gt;0,Source!BS30,1)*Source!I30)*1.75)),0)</f>
        <v>0</v>
      </c>
      <c r="Q57">
        <f>IF(Source!BI30=3,((Source!CT30/IF(Source!BA30&lt;&gt;0,Source!BA30,1)*Source!I30)+(Source!CR30/IF(Source!BB30&lt;&gt;0,Source!BB30,1)*Source!I30)+(Source!CQ30/IF(Source!BC30&lt;&gt;0,Source!BC30,1)*Source!I30)+((Source!DN30/100)*(Source!CT30/IF(Source!BA30&lt;&gt;0,Source!BA30,1)*Source!I30))+((Source!DO30/100)*(Source!CT30/IF(Source!BA30&lt;&gt;0,Source!BA30,1)*Source!I30))+((Source!CS30/IF(Source!BS30&lt;&gt;0,Source!BS30,1)*Source!I30)*1.75)),0)</f>
        <v>0</v>
      </c>
      <c r="R57">
        <f>IF(Source!BI30=4,((Source!CT30/IF(Source!BA30&lt;&gt;0,Source!BA30,1)*Source!I30)+(Source!CR30/IF(Source!BB30&lt;&gt;0,Source!BB30,1)*Source!I30)+(Source!CQ30/IF(Source!BC30&lt;&gt;0,Source!BC30,1)*Source!I30)+((Source!DN30/100)*(Source!CT30/IF(Source!BA30&lt;&gt;0,Source!BA30,1)*Source!I30))+((Source!DO30/100)*(Source!CT30/IF(Source!BA30&lt;&gt;0,Source!BA30,1)*Source!I30))+((Source!CS30/IF(Source!BS30&lt;&gt;0,Source!BS30,1)*Source!I30)*1.75)),0)</f>
        <v>0</v>
      </c>
      <c r="U57">
        <f>IF(Source!BI30=1,Source!O30+Source!X30+Source!Y30+Source!R30*178/100,0)</f>
        <v>6189.1482</v>
      </c>
      <c r="V57">
        <f>IF(Source!BI30=2,Source!O30+Source!X30+Source!Y30+Source!R30*178/100,0)</f>
        <v>0</v>
      </c>
      <c r="W57">
        <f>IF(Source!BI30=3,Source!O30+Source!X30+Source!Y30+Source!R30*178/100,0)</f>
        <v>0</v>
      </c>
      <c r="X57">
        <f>IF(Source!BI30=4,Source!O30+Source!X30+Source!Y30+Source!R30*178/100,0)</f>
        <v>0</v>
      </c>
    </row>
    <row r="58" spans="1:25" ht="36">
      <c r="A58" s="25" t="str">
        <f>Source!E34</f>
        <v>4</v>
      </c>
      <c r="B58" s="25" t="str">
        <f>Source!F34</f>
        <v>3.11-28-8</v>
      </c>
      <c r="C58" s="10" t="str">
        <f>Source!G34</f>
        <v>УСТРОЙСТВО ПЛИНТУСОВ ИЗ КРУПНОРАЗМЕРНОЙ ПЛИТКИ ТИПА "КЕРАМОГРАНИТ"</v>
      </c>
      <c r="D58" s="26" t="str">
        <f>Source!H34</f>
        <v>100 м</v>
      </c>
      <c r="E58" s="6">
        <f>ROUND(Source!I34,6)</f>
        <v>0.1744</v>
      </c>
      <c r="F58" s="6"/>
      <c r="G58" s="6"/>
      <c r="H58" s="6"/>
      <c r="I58" s="6"/>
      <c r="J58" s="6"/>
      <c r="K58" s="6"/>
      <c r="Y58">
        <v>7</v>
      </c>
    </row>
    <row r="59" spans="1:11" ht="12.75">
      <c r="A59" s="6"/>
      <c r="B59" s="6"/>
      <c r="C59" s="6" t="s">
        <v>360</v>
      </c>
      <c r="D59" s="6"/>
      <c r="E59" s="6"/>
      <c r="F59" s="11">
        <f>Source!AO34</f>
        <v>359.42</v>
      </c>
      <c r="G59" s="27" t="str">
        <f>Source!DG34</f>
        <v>*1,15</v>
      </c>
      <c r="H59" s="6">
        <f>Source!AV34</f>
        <v>1.047</v>
      </c>
      <c r="I59" s="6">
        <f>Source!BA34</f>
        <v>11.65</v>
      </c>
      <c r="J59" s="11">
        <f>Source!S34</f>
        <v>879.26</v>
      </c>
      <c r="K59" s="6"/>
    </row>
    <row r="60" spans="1:11" ht="12.75">
      <c r="A60" s="6"/>
      <c r="B60" s="6"/>
      <c r="C60" s="6" t="s">
        <v>366</v>
      </c>
      <c r="D60" s="6"/>
      <c r="E60" s="6"/>
      <c r="F60" s="11">
        <f>Source!AM34</f>
        <v>2.36</v>
      </c>
      <c r="G60" s="27" t="str">
        <f>Source!DE34</f>
        <v>*1,25</v>
      </c>
      <c r="H60" s="6">
        <f>Source!AV34</f>
        <v>1.047</v>
      </c>
      <c r="I60" s="6">
        <f>Source!BB34</f>
        <v>5.6</v>
      </c>
      <c r="J60" s="11">
        <f>Source!Q34</f>
        <v>3.02</v>
      </c>
      <c r="K60" s="6"/>
    </row>
    <row r="61" spans="1:11" ht="12.75">
      <c r="A61" s="6"/>
      <c r="B61" s="6"/>
      <c r="C61" s="6" t="s">
        <v>367</v>
      </c>
      <c r="D61" s="6"/>
      <c r="E61" s="6"/>
      <c r="F61" s="11">
        <f>Source!AN34</f>
        <v>0.41</v>
      </c>
      <c r="G61" s="27" t="str">
        <f>Source!DF34</f>
        <v>*1,25</v>
      </c>
      <c r="H61" s="6">
        <f>Source!AV34</f>
        <v>1.047</v>
      </c>
      <c r="I61" s="6">
        <f>Source!BS34</f>
        <v>11.65</v>
      </c>
      <c r="J61" s="32" t="str">
        <f>CONCATENATE("(",TEXT(+Source!R34,"0,00"),")")</f>
        <v>(1,09)</v>
      </c>
      <c r="K61" s="6"/>
    </row>
    <row r="62" spans="1:11" ht="12.75">
      <c r="A62" s="6"/>
      <c r="B62" s="6"/>
      <c r="C62" s="6" t="s">
        <v>368</v>
      </c>
      <c r="D62" s="6"/>
      <c r="E62" s="6"/>
      <c r="F62" s="11">
        <f>Source!AL34</f>
        <v>0.07</v>
      </c>
      <c r="G62" s="6">
        <f>Source!DD34</f>
      </c>
      <c r="H62" s="6">
        <f>Source!AW34</f>
        <v>1</v>
      </c>
      <c r="I62" s="6">
        <f>Source!BC34</f>
        <v>3.7</v>
      </c>
      <c r="J62" s="11">
        <f>Source!P34</f>
        <v>0.05</v>
      </c>
      <c r="K62" s="6"/>
    </row>
    <row r="63" spans="1:25" ht="24">
      <c r="A63" s="25" t="str">
        <f>Source!E35</f>
        <v>4,1</v>
      </c>
      <c r="B63" s="25" t="str">
        <f>Source!F35</f>
        <v>1.3-2-137</v>
      </c>
      <c r="C63" s="10" t="str">
        <f>Source!G35</f>
        <v>СМЕСИ СУХИЕ ДЛЯ ЗАПОЛНЕНИЯ ШВОВ МЕЖДУ ПЛИТКАМИ, БЕЛЫЕ</v>
      </c>
      <c r="D63" s="26" t="str">
        <f>Source!H35</f>
        <v>т</v>
      </c>
      <c r="E63" s="6">
        <f>ROUND(Source!I35,6)</f>
        <v>0.001046</v>
      </c>
      <c r="F63" s="11">
        <f>IF(Source!AL35=0,Source!AK35,Source!AL35)</f>
        <v>17999.07</v>
      </c>
      <c r="G63" s="27">
        <f>Source!DD35</f>
      </c>
      <c r="H63" s="6">
        <f>Source!AW35</f>
        <v>1</v>
      </c>
      <c r="I63" s="6">
        <f>Source!BC35</f>
        <v>1.55</v>
      </c>
      <c r="J63" s="11">
        <f>Source!O35</f>
        <v>29.18</v>
      </c>
      <c r="K63" s="6"/>
      <c r="O63">
        <f>IF(Source!BI35=1,(0),0)</f>
        <v>0</v>
      </c>
      <c r="P63">
        <f>IF(Source!BI35=2,(0),0)</f>
        <v>0</v>
      </c>
      <c r="Q63">
        <f>IF(Source!BI35=3,(0),0)</f>
        <v>0</v>
      </c>
      <c r="R63">
        <f>IF(Source!BI35=4,(0),0)</f>
        <v>0</v>
      </c>
      <c r="U63">
        <f>IF(Source!BI35=1,Source!O35+Source!X35+Source!Y35,0)</f>
        <v>29.18</v>
      </c>
      <c r="V63">
        <f>IF(Source!BI35=2,Source!O35+Source!X35+Source!Y35,0)</f>
        <v>0</v>
      </c>
      <c r="W63">
        <f>IF(Source!BI35=3,Source!O35+Source!X35+Source!Y35,0)</f>
        <v>0</v>
      </c>
      <c r="X63">
        <f>IF(Source!BI35=4,Source!O35+Source!X35+Source!Y35,0)</f>
        <v>0</v>
      </c>
      <c r="Y63">
        <v>8</v>
      </c>
    </row>
    <row r="64" spans="1:25" ht="48">
      <c r="A64" s="25" t="str">
        <f>Source!E36</f>
        <v>4,2</v>
      </c>
      <c r="B64" s="25" t="str">
        <f>Source!F36</f>
        <v>1.3-2-36</v>
      </c>
      <c r="C64" s="10" t="str">
        <f>Source!G36</f>
        <v>СМЕСИ СУХИЕ ЦЕМЕНТНО-ПЕСЧАНЫЕ ДЛЯ ПЛИТОЧНЫХ РАБОТ, НА СЛОЖНОЙ ОСНОВЕ, МАРКА 100-150 (БИРСС 58)</v>
      </c>
      <c r="D64" s="26" t="str">
        <f>Source!H36</f>
        <v>т</v>
      </c>
      <c r="E64" s="6">
        <f>ROUND(Source!I36,6)</f>
        <v>0.007499</v>
      </c>
      <c r="F64" s="11">
        <f>IF(Source!AL36=0,Source!AK36,Source!AL36)</f>
        <v>3374.81</v>
      </c>
      <c r="G64" s="27">
        <f>Source!DD36</f>
      </c>
      <c r="H64" s="6">
        <f>Source!AW36</f>
        <v>1</v>
      </c>
      <c r="I64" s="6">
        <f>Source!BC36</f>
        <v>3.22</v>
      </c>
      <c r="J64" s="11">
        <f>Source!O36</f>
        <v>81.49</v>
      </c>
      <c r="K64" s="6"/>
      <c r="O64">
        <f>IF(Source!BI36=1,(0),0)</f>
        <v>0</v>
      </c>
      <c r="P64">
        <f>IF(Source!BI36=2,(0),0)</f>
        <v>0</v>
      </c>
      <c r="Q64">
        <f>IF(Source!BI36=3,(0),0)</f>
        <v>0</v>
      </c>
      <c r="R64">
        <f>IF(Source!BI36=4,(0),0)</f>
        <v>0</v>
      </c>
      <c r="U64">
        <f>IF(Source!BI36=1,Source!O36+Source!X36+Source!Y36,0)</f>
        <v>81.49</v>
      </c>
      <c r="V64">
        <f>IF(Source!BI36=2,Source!O36+Source!X36+Source!Y36,0)</f>
        <v>0</v>
      </c>
      <c r="W64">
        <f>IF(Source!BI36=3,Source!O36+Source!X36+Source!Y36,0)</f>
        <v>0</v>
      </c>
      <c r="X64">
        <f>IF(Source!BI36=4,Source!O36+Source!X36+Source!Y36,0)</f>
        <v>0</v>
      </c>
      <c r="Y64">
        <v>9</v>
      </c>
    </row>
    <row r="65" spans="1:25" ht="72">
      <c r="A65" s="25" t="str">
        <f>Source!E37</f>
        <v>4,3</v>
      </c>
      <c r="B65" s="25" t="str">
        <f>Source!F37</f>
        <v>1.1-1-2398</v>
      </c>
      <c r="C65" s="10" t="str">
        <f>Source!G37</f>
        <v>ПЛИТКИ КЕРАМИЧЕСКИЕ, ТИПА КЕРАМОГРАНИТ, НЕПОЛИРОВАННЫЕ, РАЗМЕР 30Х30 СМ, ТОЛЩИНА 8 ММ, ЦВЕТА: СВЕТЛО-СЕРЫЙ, СЕРЫЙ, СВЕТЛО-ЗЕЛЕНЫЙ, БЕЖЕВЫЙ</v>
      </c>
      <c r="D65" s="26" t="str">
        <f>Source!H37</f>
        <v>м2</v>
      </c>
      <c r="E65" s="6">
        <f>ROUND(Source!I37,6)</f>
        <v>1.77888</v>
      </c>
      <c r="F65" s="11">
        <f>IF(Source!AL37=0,Source!AK37,Source!AL37)</f>
        <v>92.02</v>
      </c>
      <c r="G65" s="27">
        <f>Source!DD37</f>
      </c>
      <c r="H65" s="6">
        <f>Source!AW37</f>
        <v>1</v>
      </c>
      <c r="I65" s="6">
        <f>Source!BC37</f>
        <v>2.1</v>
      </c>
      <c r="J65" s="11">
        <f>Source!O37</f>
        <v>343.75</v>
      </c>
      <c r="K65" s="6"/>
      <c r="O65">
        <f>IF(Source!BI37=1,(0),0)</f>
        <v>0</v>
      </c>
      <c r="P65">
        <f>IF(Source!BI37=2,(0),0)</f>
        <v>0</v>
      </c>
      <c r="Q65">
        <f>IF(Source!BI37=3,(0),0)</f>
        <v>0</v>
      </c>
      <c r="R65">
        <f>IF(Source!BI37=4,(0),0)</f>
        <v>0</v>
      </c>
      <c r="U65">
        <f>IF(Source!BI37=1,Source!O37+Source!X37+Source!Y37,0)</f>
        <v>343.75</v>
      </c>
      <c r="V65">
        <f>IF(Source!BI37=2,Source!O37+Source!X37+Source!Y37,0)</f>
        <v>0</v>
      </c>
      <c r="W65">
        <f>IF(Source!BI37=3,Source!O37+Source!X37+Source!Y37,0)</f>
        <v>0</v>
      </c>
      <c r="X65">
        <f>IF(Source!BI37=4,Source!O37+Source!X37+Source!Y37,0)</f>
        <v>0</v>
      </c>
      <c r="Y65">
        <v>10</v>
      </c>
    </row>
    <row r="66" spans="1:11" ht="12.75">
      <c r="A66" s="6"/>
      <c r="B66" s="6"/>
      <c r="C66" s="6" t="s">
        <v>361</v>
      </c>
      <c r="D66" s="6" t="s">
        <v>362</v>
      </c>
      <c r="E66" s="6">
        <f>Source!AT34</f>
        <v>95</v>
      </c>
      <c r="F66" s="6"/>
      <c r="G66" s="6"/>
      <c r="H66" s="6"/>
      <c r="I66" s="6"/>
      <c r="J66" s="11">
        <f>Source!X34</f>
        <v>835.3</v>
      </c>
      <c r="K66" s="6"/>
    </row>
    <row r="67" spans="1:11" ht="12.75">
      <c r="A67" s="6"/>
      <c r="B67" s="6"/>
      <c r="C67" s="6" t="s">
        <v>363</v>
      </c>
      <c r="D67" s="6" t="s">
        <v>362</v>
      </c>
      <c r="E67" s="6">
        <f>Source!AU34</f>
        <v>45</v>
      </c>
      <c r="F67" s="6"/>
      <c r="G67" s="6"/>
      <c r="H67" s="6"/>
      <c r="I67" s="6"/>
      <c r="J67" s="11">
        <f>Source!Y34</f>
        <v>395.67</v>
      </c>
      <c r="K67" s="6"/>
    </row>
    <row r="68" spans="1:11" ht="12.75">
      <c r="A68" s="6"/>
      <c r="B68" s="6"/>
      <c r="C68" s="6" t="s">
        <v>369</v>
      </c>
      <c r="D68" s="6" t="s">
        <v>362</v>
      </c>
      <c r="E68" s="6">
        <v>178</v>
      </c>
      <c r="F68" s="6"/>
      <c r="G68" s="6"/>
      <c r="H68" s="6"/>
      <c r="I68" s="6"/>
      <c r="J68" s="11">
        <f>ROUND(Source!R34*E68/100,2)</f>
        <v>1.94</v>
      </c>
      <c r="K68" s="6"/>
    </row>
    <row r="69" spans="1:11" ht="12.75">
      <c r="A69" s="28"/>
      <c r="B69" s="28"/>
      <c r="C69" s="28" t="s">
        <v>364</v>
      </c>
      <c r="D69" s="28" t="s">
        <v>365</v>
      </c>
      <c r="E69" s="28">
        <f>Source!AQ34</f>
        <v>29.18</v>
      </c>
      <c r="F69" s="28"/>
      <c r="G69" s="29" t="str">
        <f>Source!DI34</f>
        <v>*1,15</v>
      </c>
      <c r="H69" s="28">
        <f>Source!AV34</f>
        <v>1.047</v>
      </c>
      <c r="I69" s="28"/>
      <c r="J69" s="28"/>
      <c r="K69" s="30">
        <f>Source!U34</f>
        <v>6.127400817599998</v>
      </c>
    </row>
    <row r="70" spans="9:24" ht="12.75">
      <c r="I70" s="42">
        <f>Source!S34+Source!Q34+SUM(J62:J68)</f>
        <v>2569.66</v>
      </c>
      <c r="J70" s="42"/>
      <c r="K70" s="31">
        <f>IF(Source!I34&lt;&gt;0,ROUND(I70/Source!I34,2),0)</f>
        <v>14734.29</v>
      </c>
      <c r="O70">
        <f>IF(Source!BI34=1,((Source!CT34/IF(Source!BA34&lt;&gt;0,Source!BA34,1)*Source!I34)+(Source!CR34/IF(Source!BB34&lt;&gt;0,Source!BB34,1)*Source!I34)+(Source!CQ34/IF(Source!BC34&lt;&gt;0,Source!BC34,1)*Source!I34)+((Source!DN34/100)*(Source!CT34/IF(Source!BA34&lt;&gt;0,Source!BA34,1)*Source!I34))+((Source!DO34/100)*(Source!CT34/IF(Source!BA34&lt;&gt;0,Source!BA34,1)*Source!I34))+((Source!CS34/IF(Source!BS34&lt;&gt;0,Source!BS34,1)*Source!I34)*1.75)),0)</f>
        <v>207.51143085325594</v>
      </c>
      <c r="P70">
        <f>IF(Source!BI34=2,((Source!CT34/IF(Source!BA34&lt;&gt;0,Source!BA34,1)*Source!I34)+(Source!CR34/IF(Source!BB34&lt;&gt;0,Source!BB34,1)*Source!I34)+(Source!CQ34/IF(Source!BC34&lt;&gt;0,Source!BC34,1)*Source!I34)+((Source!DN34/100)*(Source!CT34/IF(Source!BA34&lt;&gt;0,Source!BA34,1)*Source!I34))+((Source!DO34/100)*(Source!CT34/IF(Source!BA34&lt;&gt;0,Source!BA34,1)*Source!I34))+((Source!CS34/IF(Source!BS34&lt;&gt;0,Source!BS34,1)*Source!I34)*1.75)),0)</f>
        <v>0</v>
      </c>
      <c r="Q70">
        <f>IF(Source!BI34=3,((Source!CT34/IF(Source!BA34&lt;&gt;0,Source!BA34,1)*Source!I34)+(Source!CR34/IF(Source!BB34&lt;&gt;0,Source!BB34,1)*Source!I34)+(Source!CQ34/IF(Source!BC34&lt;&gt;0,Source!BC34,1)*Source!I34)+((Source!DN34/100)*(Source!CT34/IF(Source!BA34&lt;&gt;0,Source!BA34,1)*Source!I34))+((Source!DO34/100)*(Source!CT34/IF(Source!BA34&lt;&gt;0,Source!BA34,1)*Source!I34))+((Source!CS34/IF(Source!BS34&lt;&gt;0,Source!BS34,1)*Source!I34)*1.75)),0)</f>
        <v>0</v>
      </c>
      <c r="R70">
        <f>IF(Source!BI34=4,((Source!CT34/IF(Source!BA34&lt;&gt;0,Source!BA34,1)*Source!I34)+(Source!CR34/IF(Source!BB34&lt;&gt;0,Source!BB34,1)*Source!I34)+(Source!CQ34/IF(Source!BC34&lt;&gt;0,Source!BC34,1)*Source!I34)+((Source!DN34/100)*(Source!CT34/IF(Source!BA34&lt;&gt;0,Source!BA34,1)*Source!I34))+((Source!DO34/100)*(Source!CT34/IF(Source!BA34&lt;&gt;0,Source!BA34,1)*Source!I34))+((Source!CS34/IF(Source!BS34&lt;&gt;0,Source!BS34,1)*Source!I34)*1.75)),0)</f>
        <v>0</v>
      </c>
      <c r="U70">
        <f>IF(Source!BI34=1,Source!O34+Source!X34+Source!Y34+Source!R34*178/100,0)</f>
        <v>2115.2402</v>
      </c>
      <c r="V70">
        <f>IF(Source!BI34=2,Source!O34+Source!X34+Source!Y34+Source!R34*178/100,0)</f>
        <v>0</v>
      </c>
      <c r="W70">
        <f>IF(Source!BI34=3,Source!O34+Source!X34+Source!Y34+Source!R34*178/100,0)</f>
        <v>0</v>
      </c>
      <c r="X70">
        <f>IF(Source!BI34=4,Source!O34+Source!X34+Source!Y34+Source!R34*178/100,0)</f>
        <v>0</v>
      </c>
    </row>
    <row r="71" spans="1:25" ht="24">
      <c r="A71" s="25" t="str">
        <f>Source!E38</f>
        <v>5</v>
      </c>
      <c r="B71" s="25" t="str">
        <f>Source!F38</f>
        <v>3.11-39-1</v>
      </c>
      <c r="C71" s="10" t="str">
        <f>Source!G38</f>
        <v>УКЛАДКА МЕТАЛЛИЧЕСКОЙ НАКЛАДНОЙ ПОЛОСЫ (ПОРОЖКА)</v>
      </c>
      <c r="D71" s="26" t="str">
        <f>Source!H38</f>
        <v>100 м</v>
      </c>
      <c r="E71" s="6">
        <f>ROUND(Source!I38,6)</f>
        <v>0.007</v>
      </c>
      <c r="F71" s="6"/>
      <c r="G71" s="6"/>
      <c r="H71" s="6"/>
      <c r="I71" s="6"/>
      <c r="J71" s="6"/>
      <c r="K71" s="6"/>
      <c r="Y71">
        <v>11</v>
      </c>
    </row>
    <row r="72" spans="1:11" ht="12.75">
      <c r="A72" s="6"/>
      <c r="B72" s="6"/>
      <c r="C72" s="6" t="s">
        <v>360</v>
      </c>
      <c r="D72" s="6"/>
      <c r="E72" s="6"/>
      <c r="F72" s="11">
        <f>Source!AO38</f>
        <v>189.38</v>
      </c>
      <c r="G72" s="27" t="str">
        <f>Source!DG38</f>
        <v>*1,15</v>
      </c>
      <c r="H72" s="6">
        <f>Source!AV38</f>
        <v>1.047</v>
      </c>
      <c r="I72" s="6">
        <f>Source!BA38</f>
        <v>11.65</v>
      </c>
      <c r="J72" s="11">
        <f>Source!S38</f>
        <v>18.6</v>
      </c>
      <c r="K72" s="6"/>
    </row>
    <row r="73" spans="1:11" ht="12.75">
      <c r="A73" s="6"/>
      <c r="B73" s="6"/>
      <c r="C73" s="6" t="s">
        <v>366</v>
      </c>
      <c r="D73" s="6"/>
      <c r="E73" s="6"/>
      <c r="F73" s="11">
        <f>Source!AM38</f>
        <v>14.65</v>
      </c>
      <c r="G73" s="27" t="str">
        <f>Source!DE38</f>
        <v>*1,25</v>
      </c>
      <c r="H73" s="6">
        <f>Source!AV38</f>
        <v>1.047</v>
      </c>
      <c r="I73" s="6">
        <f>Source!BB38</f>
        <v>7.91</v>
      </c>
      <c r="J73" s="11">
        <f>Source!Q38</f>
        <v>1.06</v>
      </c>
      <c r="K73" s="6"/>
    </row>
    <row r="74" spans="1:11" ht="12.75">
      <c r="A74" s="6"/>
      <c r="B74" s="6"/>
      <c r="C74" s="6" t="s">
        <v>367</v>
      </c>
      <c r="D74" s="6"/>
      <c r="E74" s="6"/>
      <c r="F74" s="11">
        <f>Source!AN38</f>
        <v>0.77</v>
      </c>
      <c r="G74" s="27" t="str">
        <f>Source!DF38</f>
        <v>*1,25</v>
      </c>
      <c r="H74" s="6">
        <f>Source!AV38</f>
        <v>1.047</v>
      </c>
      <c r="I74" s="6">
        <f>Source!BS38</f>
        <v>11.65</v>
      </c>
      <c r="J74" s="32" t="str">
        <f>CONCATENATE("(",TEXT(+Source!R38,"0,00"),")")</f>
        <v>(0,08)</v>
      </c>
      <c r="K74" s="6"/>
    </row>
    <row r="75" spans="1:11" ht="12.75">
      <c r="A75" s="6"/>
      <c r="B75" s="6"/>
      <c r="C75" s="6" t="s">
        <v>368</v>
      </c>
      <c r="D75" s="6"/>
      <c r="E75" s="6"/>
      <c r="F75" s="11">
        <f>Source!AL38</f>
        <v>45.26</v>
      </c>
      <c r="G75" s="6">
        <f>Source!DD38</f>
      </c>
      <c r="H75" s="6">
        <f>Source!AW38</f>
        <v>1</v>
      </c>
      <c r="I75" s="6">
        <f>Source!BC38</f>
        <v>1.83</v>
      </c>
      <c r="J75" s="11">
        <f>Source!P38</f>
        <v>0.58</v>
      </c>
      <c r="K75" s="6"/>
    </row>
    <row r="76" spans="1:25" ht="24">
      <c r="A76" s="25" t="str">
        <f>Source!E39</f>
        <v>5,1</v>
      </c>
      <c r="B76" s="25" t="str">
        <f>Source!F39</f>
        <v>1.7-12-31</v>
      </c>
      <c r="C76" s="10" t="str">
        <f>Source!G39</f>
        <v>ПРОФИЛИ АЛЮМИНИЕВЫЕ, ШИРИНА 40 ММ, МАРКА СПА 3505</v>
      </c>
      <c r="D76" s="26" t="str">
        <f>Source!H39</f>
        <v>м</v>
      </c>
      <c r="E76" s="6">
        <f>ROUND(Source!I39,6)</f>
        <v>0.735</v>
      </c>
      <c r="F76" s="11">
        <f>IF(Source!AL39=0,Source!AK39,Source!AL39)</f>
        <v>8.79</v>
      </c>
      <c r="G76" s="27">
        <f>Source!DD39</f>
      </c>
      <c r="H76" s="6">
        <f>Source!AW39</f>
        <v>1</v>
      </c>
      <c r="I76" s="6">
        <f>Source!BC39</f>
        <v>3.38</v>
      </c>
      <c r="J76" s="11">
        <f>Source!O39</f>
        <v>21.84</v>
      </c>
      <c r="K76" s="6"/>
      <c r="O76">
        <f>IF(Source!BI39=1,(0),0)</f>
        <v>0</v>
      </c>
      <c r="P76">
        <f>IF(Source!BI39=2,(0),0)</f>
        <v>0</v>
      </c>
      <c r="Q76">
        <f>IF(Source!BI39=3,(0),0)</f>
        <v>0</v>
      </c>
      <c r="R76">
        <f>IF(Source!BI39=4,(0),0)</f>
        <v>0</v>
      </c>
      <c r="U76">
        <f>IF(Source!BI39=1,Source!O39+Source!X39+Source!Y39,0)</f>
        <v>21.84</v>
      </c>
      <c r="V76">
        <f>IF(Source!BI39=2,Source!O39+Source!X39+Source!Y39,0)</f>
        <v>0</v>
      </c>
      <c r="W76">
        <f>IF(Source!BI39=3,Source!O39+Source!X39+Source!Y39,0)</f>
        <v>0</v>
      </c>
      <c r="X76">
        <f>IF(Source!BI39=4,Source!O39+Source!X39+Source!Y39,0)</f>
        <v>0</v>
      </c>
      <c r="Y76">
        <v>12</v>
      </c>
    </row>
    <row r="77" spans="1:11" ht="12.75">
      <c r="A77" s="6"/>
      <c r="B77" s="6"/>
      <c r="C77" s="6" t="s">
        <v>361</v>
      </c>
      <c r="D77" s="6" t="s">
        <v>362</v>
      </c>
      <c r="E77" s="6">
        <f>Source!AT38</f>
        <v>95</v>
      </c>
      <c r="F77" s="6"/>
      <c r="G77" s="6"/>
      <c r="H77" s="6"/>
      <c r="I77" s="6"/>
      <c r="J77" s="11">
        <f>Source!X38</f>
        <v>17.67</v>
      </c>
      <c r="K77" s="6"/>
    </row>
    <row r="78" spans="1:11" ht="12.75">
      <c r="A78" s="6"/>
      <c r="B78" s="6"/>
      <c r="C78" s="6" t="s">
        <v>363</v>
      </c>
      <c r="D78" s="6" t="s">
        <v>362</v>
      </c>
      <c r="E78" s="6">
        <f>Source!AU38</f>
        <v>45</v>
      </c>
      <c r="F78" s="6"/>
      <c r="G78" s="6"/>
      <c r="H78" s="6"/>
      <c r="I78" s="6"/>
      <c r="J78" s="11">
        <f>Source!Y38</f>
        <v>8.37</v>
      </c>
      <c r="K78" s="6"/>
    </row>
    <row r="79" spans="1:11" ht="12.75">
      <c r="A79" s="6"/>
      <c r="B79" s="6"/>
      <c r="C79" s="6" t="s">
        <v>369</v>
      </c>
      <c r="D79" s="6" t="s">
        <v>362</v>
      </c>
      <c r="E79" s="6">
        <v>178</v>
      </c>
      <c r="F79" s="6"/>
      <c r="G79" s="6"/>
      <c r="H79" s="6"/>
      <c r="I79" s="6"/>
      <c r="J79" s="11">
        <f>ROUND(Source!R38*E79/100,2)</f>
        <v>0.14</v>
      </c>
      <c r="K79" s="6"/>
    </row>
    <row r="80" spans="1:11" ht="12.75">
      <c r="A80" s="28"/>
      <c r="B80" s="28"/>
      <c r="C80" s="28" t="s">
        <v>364</v>
      </c>
      <c r="D80" s="28" t="s">
        <v>365</v>
      </c>
      <c r="E80" s="28">
        <f>Source!AQ38</f>
        <v>16.64</v>
      </c>
      <c r="F80" s="28"/>
      <c r="G80" s="29" t="str">
        <f>Source!DI38</f>
        <v>*1,15</v>
      </c>
      <c r="H80" s="28">
        <f>Source!AV38</f>
        <v>1.047</v>
      </c>
      <c r="I80" s="28"/>
      <c r="J80" s="28"/>
      <c r="K80" s="30">
        <f>Source!U38</f>
        <v>0.14024774399999998</v>
      </c>
    </row>
    <row r="81" spans="9:24" ht="12.75">
      <c r="I81" s="42">
        <f>Source!S38+Source!Q38+SUM(J75:J79)</f>
        <v>68.26</v>
      </c>
      <c r="J81" s="42"/>
      <c r="K81" s="31">
        <f>IF(Source!I38&lt;&gt;0,ROUND(I81/Source!I38,2),0)</f>
        <v>9751.43</v>
      </c>
      <c r="O81">
        <f>IF(Source!BI38=1,((Source!CT38/IF(Source!BA38&lt;&gt;0,Source!BA38,1)*Source!I38)+(Source!CR38/IF(Source!BB38&lt;&gt;0,Source!BB38,1)*Source!I38)+(Source!CQ38/IF(Source!BC38&lt;&gt;0,Source!BC38,1)*Source!I38)+((Source!DN38/100)*(Source!CT38/IF(Source!BA38&lt;&gt;0,Source!BA38,1)*Source!I38))+((Source!DO38/100)*(Source!CT38/IF(Source!BA38&lt;&gt;0,Source!BA38,1)*Source!I38))+((Source!CS38/IF(Source!BS38&lt;&gt;0,Source!BS38,1)*Source!I38)*1.75)),0)</f>
        <v>4.836858025894999</v>
      </c>
      <c r="P81">
        <f>IF(Source!BI38=2,((Source!CT38/IF(Source!BA38&lt;&gt;0,Source!BA38,1)*Source!I38)+(Source!CR38/IF(Source!BB38&lt;&gt;0,Source!BB38,1)*Source!I38)+(Source!CQ38/IF(Source!BC38&lt;&gt;0,Source!BC38,1)*Source!I38)+((Source!DN38/100)*(Source!CT38/IF(Source!BA38&lt;&gt;0,Source!BA38,1)*Source!I38))+((Source!DO38/100)*(Source!CT38/IF(Source!BA38&lt;&gt;0,Source!BA38,1)*Source!I38))+((Source!CS38/IF(Source!BS38&lt;&gt;0,Source!BS38,1)*Source!I38)*1.75)),0)</f>
        <v>0</v>
      </c>
      <c r="Q81">
        <f>IF(Source!BI38=3,((Source!CT38/IF(Source!BA38&lt;&gt;0,Source!BA38,1)*Source!I38)+(Source!CR38/IF(Source!BB38&lt;&gt;0,Source!BB38,1)*Source!I38)+(Source!CQ38/IF(Source!BC38&lt;&gt;0,Source!BC38,1)*Source!I38)+((Source!DN38/100)*(Source!CT38/IF(Source!BA38&lt;&gt;0,Source!BA38,1)*Source!I38))+((Source!DO38/100)*(Source!CT38/IF(Source!BA38&lt;&gt;0,Source!BA38,1)*Source!I38))+((Source!CS38/IF(Source!BS38&lt;&gt;0,Source!BS38,1)*Source!I38)*1.75)),0)</f>
        <v>0</v>
      </c>
      <c r="R81">
        <f>IF(Source!BI38=4,((Source!CT38/IF(Source!BA38&lt;&gt;0,Source!BA38,1)*Source!I38)+(Source!CR38/IF(Source!BB38&lt;&gt;0,Source!BB38,1)*Source!I38)+(Source!CQ38/IF(Source!BC38&lt;&gt;0,Source!BC38,1)*Source!I38)+((Source!DN38/100)*(Source!CT38/IF(Source!BA38&lt;&gt;0,Source!BA38,1)*Source!I38))+((Source!DO38/100)*(Source!CT38/IF(Source!BA38&lt;&gt;0,Source!BA38,1)*Source!I38))+((Source!CS38/IF(Source!BS38&lt;&gt;0,Source!BS38,1)*Source!I38)*1.75)),0)</f>
        <v>0</v>
      </c>
      <c r="U81">
        <f>IF(Source!BI38=1,Source!O38+Source!X38+Source!Y38+Source!R38*178/100,0)</f>
        <v>46.422399999999996</v>
      </c>
      <c r="V81">
        <f>IF(Source!BI38=2,Source!O38+Source!X38+Source!Y38+Source!R38*178/100,0)</f>
        <v>0</v>
      </c>
      <c r="W81">
        <f>IF(Source!BI38=3,Source!O38+Source!X38+Source!Y38+Source!R38*178/100,0)</f>
        <v>0</v>
      </c>
      <c r="X81">
        <f>IF(Source!BI38=4,Source!O38+Source!X38+Source!Y38+Source!R38*178/100,0)</f>
        <v>0</v>
      </c>
    </row>
    <row r="82" spans="1:25" ht="48">
      <c r="A82" s="25" t="str">
        <f>Source!E40</f>
        <v>6</v>
      </c>
      <c r="B82" s="25" t="str">
        <f>Source!F40</f>
        <v>6.62-7-2</v>
      </c>
      <c r="C82" s="10" t="str">
        <f>Source!G40</f>
        <v>УЛУЧШЕННАЯ МАСЛЯНАЯ ОКРАСКА СТЕН РАЗБЕЛЕННЫМ КОЛЕРОМ С РАСЧИСТКОЙ СТАРОЙ КРАСКИ ДО 35 %</v>
      </c>
      <c r="D82" s="26" t="str">
        <f>Source!H40</f>
        <v>100 м2</v>
      </c>
      <c r="E82" s="6">
        <f>ROUND(Source!I40,6)</f>
        <v>0.035</v>
      </c>
      <c r="F82" s="6"/>
      <c r="G82" s="6"/>
      <c r="H82" s="6"/>
      <c r="I82" s="6"/>
      <c r="J82" s="6"/>
      <c r="K82" s="6"/>
      <c r="Y82">
        <v>13</v>
      </c>
    </row>
    <row r="83" spans="1:11" ht="12.75">
      <c r="A83" s="6"/>
      <c r="B83" s="6"/>
      <c r="C83" s="6" t="s">
        <v>360</v>
      </c>
      <c r="D83" s="6"/>
      <c r="E83" s="6"/>
      <c r="F83" s="11">
        <f>Source!AO40</f>
        <v>515</v>
      </c>
      <c r="G83" s="27">
        <f>Source!DG40</f>
      </c>
      <c r="H83" s="6">
        <f>Source!AV40</f>
        <v>1.025</v>
      </c>
      <c r="I83" s="6">
        <f>Source!BA40</f>
        <v>11.65</v>
      </c>
      <c r="J83" s="11">
        <f>Source!S40</f>
        <v>215.24</v>
      </c>
      <c r="K83" s="6"/>
    </row>
    <row r="84" spans="1:11" ht="12.75">
      <c r="A84" s="6"/>
      <c r="B84" s="6"/>
      <c r="C84" s="6" t="s">
        <v>368</v>
      </c>
      <c r="D84" s="6"/>
      <c r="E84" s="6"/>
      <c r="F84" s="11">
        <f>Source!AL40</f>
        <v>845.98</v>
      </c>
      <c r="G84" s="6">
        <f>Source!DD40</f>
      </c>
      <c r="H84" s="6">
        <f>Source!AW40</f>
        <v>1</v>
      </c>
      <c r="I84" s="6">
        <f>Source!BC40</f>
        <v>1.11</v>
      </c>
      <c r="J84" s="11">
        <f>Source!P40</f>
        <v>32.87</v>
      </c>
      <c r="K84" s="6"/>
    </row>
    <row r="85" spans="1:11" ht="12.75">
      <c r="A85" s="6"/>
      <c r="B85" s="6"/>
      <c r="C85" s="6" t="s">
        <v>361</v>
      </c>
      <c r="D85" s="6" t="s">
        <v>362</v>
      </c>
      <c r="E85" s="6">
        <f>Source!AT40</f>
        <v>91</v>
      </c>
      <c r="F85" s="6"/>
      <c r="G85" s="6"/>
      <c r="H85" s="6"/>
      <c r="I85" s="6"/>
      <c r="J85" s="11">
        <f>Source!X40</f>
        <v>195.87</v>
      </c>
      <c r="K85" s="6"/>
    </row>
    <row r="86" spans="1:11" ht="12.75">
      <c r="A86" s="6"/>
      <c r="B86" s="6"/>
      <c r="C86" s="6" t="s">
        <v>363</v>
      </c>
      <c r="D86" s="6" t="s">
        <v>362</v>
      </c>
      <c r="E86" s="6">
        <f>Source!AU40</f>
        <v>45</v>
      </c>
      <c r="F86" s="6"/>
      <c r="G86" s="6"/>
      <c r="H86" s="6"/>
      <c r="I86" s="6"/>
      <c r="J86" s="11">
        <f>Source!Y40</f>
        <v>96.86</v>
      </c>
      <c r="K86" s="6"/>
    </row>
    <row r="87" spans="1:11" ht="12.75">
      <c r="A87" s="28"/>
      <c r="B87" s="28"/>
      <c r="C87" s="28" t="s">
        <v>364</v>
      </c>
      <c r="D87" s="28" t="s">
        <v>365</v>
      </c>
      <c r="E87" s="28">
        <f>Source!AQ40</f>
        <v>44.9</v>
      </c>
      <c r="F87" s="28"/>
      <c r="G87" s="29">
        <f>Source!DI40</f>
      </c>
      <c r="H87" s="28">
        <f>Source!AV40</f>
        <v>1.025</v>
      </c>
      <c r="I87" s="28"/>
      <c r="J87" s="28"/>
      <c r="K87" s="30">
        <f>Source!U40</f>
        <v>1.6107875</v>
      </c>
    </row>
    <row r="88" spans="9:24" ht="12.75">
      <c r="I88" s="42">
        <f>Source!S40+Source!Q40+SUM(J84:J86)</f>
        <v>540.84</v>
      </c>
      <c r="J88" s="42"/>
      <c r="K88" s="31">
        <f>IF(Source!I40&lt;&gt;0,ROUND(I88/Source!I40,2),0)</f>
        <v>15452.57</v>
      </c>
      <c r="O88">
        <f>IF(Source!BI40=1,((Source!CT40/IF(Source!BA40&lt;&gt;0,Source!BA40,1)*Source!I40)+(Source!CR40/IF(Source!BB40&lt;&gt;0,Source!BB40,1)*Source!I40)+(Source!CQ40/IF(Source!BC40&lt;&gt;0,Source!BC40,1)*Source!I40)+((Source!DN40/100)*(Source!CT40/IF(Source!BA40&lt;&gt;0,Source!BA40,1)*Source!I40))+((Source!DO40/100)*(Source!CT40/IF(Source!BA40&lt;&gt;0,Source!BA40,1)*Source!I40))+((Source!CS40/IF(Source!BS40&lt;&gt;0,Source!BS40,1)*Source!I40)*1.75)),0)</f>
        <v>78.3859365625</v>
      </c>
      <c r="P88">
        <f>IF(Source!BI40=2,((Source!CT40/IF(Source!BA40&lt;&gt;0,Source!BA40,1)*Source!I40)+(Source!CR40/IF(Source!BB40&lt;&gt;0,Source!BB40,1)*Source!I40)+(Source!CQ40/IF(Source!BC40&lt;&gt;0,Source!BC40,1)*Source!I40)+((Source!DN40/100)*(Source!CT40/IF(Source!BA40&lt;&gt;0,Source!BA40,1)*Source!I40))+((Source!DO40/100)*(Source!CT40/IF(Source!BA40&lt;&gt;0,Source!BA40,1)*Source!I40))+((Source!CS40/IF(Source!BS40&lt;&gt;0,Source!BS40,1)*Source!I40)*1.75)),0)</f>
        <v>0</v>
      </c>
      <c r="Q88">
        <f>IF(Source!BI40=3,((Source!CT40/IF(Source!BA40&lt;&gt;0,Source!BA40,1)*Source!I40)+(Source!CR40/IF(Source!BB40&lt;&gt;0,Source!BB40,1)*Source!I40)+(Source!CQ40/IF(Source!BC40&lt;&gt;0,Source!BC40,1)*Source!I40)+((Source!DN40/100)*(Source!CT40/IF(Source!BA40&lt;&gt;0,Source!BA40,1)*Source!I40))+((Source!DO40/100)*(Source!CT40/IF(Source!BA40&lt;&gt;0,Source!BA40,1)*Source!I40))+((Source!CS40/IF(Source!BS40&lt;&gt;0,Source!BS40,1)*Source!I40)*1.75)),0)</f>
        <v>0</v>
      </c>
      <c r="R88">
        <f>IF(Source!BI40=4,((Source!CT40/IF(Source!BA40&lt;&gt;0,Source!BA40,1)*Source!I40)+(Source!CR40/IF(Source!BB40&lt;&gt;0,Source!BB40,1)*Source!I40)+(Source!CQ40/IF(Source!BC40&lt;&gt;0,Source!BC40,1)*Source!I40)+((Source!DN40/100)*(Source!CT40/IF(Source!BA40&lt;&gt;0,Source!BA40,1)*Source!I40))+((Source!DO40/100)*(Source!CT40/IF(Source!BA40&lt;&gt;0,Source!BA40,1)*Source!I40))+((Source!CS40/IF(Source!BS40&lt;&gt;0,Source!BS40,1)*Source!I40)*1.75)),0)</f>
        <v>0</v>
      </c>
      <c r="U88">
        <f>IF(Source!BI40=1,Source!O40+Source!X40+Source!Y40+Source!R40*178/100,0)</f>
        <v>540.84</v>
      </c>
      <c r="V88">
        <f>IF(Source!BI40=2,Source!O40+Source!X40+Source!Y40+Source!R40*178/100,0)</f>
        <v>0</v>
      </c>
      <c r="W88">
        <f>IF(Source!BI40=3,Source!O40+Source!X40+Source!Y40+Source!R40*178/100,0)</f>
        <v>0</v>
      </c>
      <c r="X88">
        <f>IF(Source!BI40=4,Source!O40+Source!X40+Source!Y40+Source!R40*178/100,0)</f>
        <v>0</v>
      </c>
    </row>
    <row r="90" spans="3:20" s="9" customFormat="1" ht="12.75">
      <c r="C90" s="9" t="s">
        <v>370</v>
      </c>
      <c r="I90" s="41">
        <f>ROUND(Source!AB26+Source!AK26+Source!AL26+Source!AE26*T90/100,2)</f>
        <v>14707.96</v>
      </c>
      <c r="J90" s="41"/>
      <c r="T90" s="9">
        <v>178</v>
      </c>
    </row>
    <row r="92" spans="3:11" ht="15.75">
      <c r="C92" s="24" t="s">
        <v>371</v>
      </c>
      <c r="D92" s="43" t="str">
        <f>IF(Source!C12="1",Source!F42,Source!G42)</f>
        <v>ЭЛЕКТРИКА В ПОДВАЛЕ</v>
      </c>
      <c r="E92" s="44"/>
      <c r="F92" s="44"/>
      <c r="G92" s="44"/>
      <c r="H92" s="44"/>
      <c r="I92" s="44"/>
      <c r="J92" s="44"/>
      <c r="K92" s="44"/>
    </row>
    <row r="94" spans="1:25" ht="36">
      <c r="A94" s="25" t="str">
        <f>Source!E46</f>
        <v>1</v>
      </c>
      <c r="B94" s="25" t="str">
        <f>Source!F46</f>
        <v>6.67-7-3</v>
      </c>
      <c r="C94" s="10" t="str">
        <f>Source!G46</f>
        <v>ДЕМОНТАЖ ОСВЕТИТЕЛЬНЫХ ПРИБОРОВ, СВЕТИЛЬНИКИ С ЛАМПАМИ НАКАЛИВАНИЯ</v>
      </c>
      <c r="D94" s="26" t="str">
        <f>Source!H46</f>
        <v>100 шт.</v>
      </c>
      <c r="E94" s="6">
        <f>ROUND(Source!I46,6)</f>
        <v>0.22</v>
      </c>
      <c r="F94" s="6"/>
      <c r="G94" s="6"/>
      <c r="H94" s="6"/>
      <c r="I94" s="6"/>
      <c r="J94" s="6"/>
      <c r="K94" s="6"/>
      <c r="Y94">
        <v>14</v>
      </c>
    </row>
    <row r="95" spans="1:11" ht="12.75">
      <c r="A95" s="6"/>
      <c r="B95" s="6"/>
      <c r="C95" s="6" t="s">
        <v>360</v>
      </c>
      <c r="D95" s="6"/>
      <c r="E95" s="6"/>
      <c r="F95" s="11">
        <f>Source!AO46</f>
        <v>64.59</v>
      </c>
      <c r="G95" s="27">
        <f>Source!DG46</f>
      </c>
      <c r="H95" s="6">
        <f>Source!AV46</f>
        <v>1.047</v>
      </c>
      <c r="I95" s="6">
        <f>Source!BA46</f>
        <v>11.65</v>
      </c>
      <c r="J95" s="11">
        <f>Source!S46</f>
        <v>173.32</v>
      </c>
      <c r="K95" s="6"/>
    </row>
    <row r="96" spans="1:11" ht="12.75">
      <c r="A96" s="6"/>
      <c r="B96" s="6"/>
      <c r="C96" s="6" t="s">
        <v>361</v>
      </c>
      <c r="D96" s="6" t="s">
        <v>362</v>
      </c>
      <c r="E96" s="6">
        <f>Source!AT46</f>
        <v>77</v>
      </c>
      <c r="F96" s="6"/>
      <c r="G96" s="6"/>
      <c r="H96" s="6"/>
      <c r="I96" s="6"/>
      <c r="J96" s="11">
        <f>Source!X46</f>
        <v>133.46</v>
      </c>
      <c r="K96" s="6"/>
    </row>
    <row r="97" spans="1:11" ht="12.75">
      <c r="A97" s="6"/>
      <c r="B97" s="6"/>
      <c r="C97" s="6" t="s">
        <v>363</v>
      </c>
      <c r="D97" s="6" t="s">
        <v>362</v>
      </c>
      <c r="E97" s="6">
        <f>Source!AU46</f>
        <v>45</v>
      </c>
      <c r="F97" s="6"/>
      <c r="G97" s="6"/>
      <c r="H97" s="6"/>
      <c r="I97" s="6"/>
      <c r="J97" s="11">
        <f>Source!Y46</f>
        <v>77.99</v>
      </c>
      <c r="K97" s="6"/>
    </row>
    <row r="98" spans="1:11" ht="12.75">
      <c r="A98" s="28"/>
      <c r="B98" s="28"/>
      <c r="C98" s="28" t="s">
        <v>364</v>
      </c>
      <c r="D98" s="28" t="s">
        <v>365</v>
      </c>
      <c r="E98" s="28">
        <f>Source!AQ46</f>
        <v>6.32</v>
      </c>
      <c r="F98" s="28"/>
      <c r="G98" s="29">
        <f>Source!DI46</f>
      </c>
      <c r="H98" s="28">
        <f>Source!AV46</f>
        <v>1.047</v>
      </c>
      <c r="I98" s="28"/>
      <c r="J98" s="28"/>
      <c r="K98" s="30">
        <f>Source!U46</f>
        <v>1.4557488</v>
      </c>
    </row>
    <row r="99" spans="9:24" ht="12.75">
      <c r="I99" s="42">
        <f>Source!S46+Source!Q46+SUM(J96:J97)</f>
        <v>384.77</v>
      </c>
      <c r="J99" s="42"/>
      <c r="K99" s="31">
        <f>IF(Source!I46&lt;&gt;0,ROUND(I99/Source!I46,2),0)</f>
        <v>1748.95</v>
      </c>
      <c r="O99">
        <f>IF(Source!BI46=1,((Source!CT46/IF(Source!BA46&lt;&gt;0,Source!BA46,1)*Source!I46)+(Source!CR46/IF(Source!BB46&lt;&gt;0,Source!BB46,1)*Source!I46)+(Source!CQ46/IF(Source!BC46&lt;&gt;0,Source!BC46,1)*Source!I46)+((Source!DN46/100)*(Source!CT46/IF(Source!BA46&lt;&gt;0,Source!BA46,1)*Source!I46))+((Source!DO46/100)*(Source!CT46/IF(Source!BA46&lt;&gt;0,Source!BA46,1)*Source!I46))+((Source!CS46/IF(Source!BS46&lt;&gt;0,Source!BS46,1)*Source!I46)*1.75)),0)</f>
        <v>34.96250241</v>
      </c>
      <c r="P99">
        <f>IF(Source!BI46=2,((Source!CT46/IF(Source!BA46&lt;&gt;0,Source!BA46,1)*Source!I46)+(Source!CR46/IF(Source!BB46&lt;&gt;0,Source!BB46,1)*Source!I46)+(Source!CQ46/IF(Source!BC46&lt;&gt;0,Source!BC46,1)*Source!I46)+((Source!DN46/100)*(Source!CT46/IF(Source!BA46&lt;&gt;0,Source!BA46,1)*Source!I46))+((Source!DO46/100)*(Source!CT46/IF(Source!BA46&lt;&gt;0,Source!BA46,1)*Source!I46))+((Source!CS46/IF(Source!BS46&lt;&gt;0,Source!BS46,1)*Source!I46)*1.75)),0)</f>
        <v>0</v>
      </c>
      <c r="Q99">
        <f>IF(Source!BI46=3,((Source!CT46/IF(Source!BA46&lt;&gt;0,Source!BA46,1)*Source!I46)+(Source!CR46/IF(Source!BB46&lt;&gt;0,Source!BB46,1)*Source!I46)+(Source!CQ46/IF(Source!BC46&lt;&gt;0,Source!BC46,1)*Source!I46)+((Source!DN46/100)*(Source!CT46/IF(Source!BA46&lt;&gt;0,Source!BA46,1)*Source!I46))+((Source!DO46/100)*(Source!CT46/IF(Source!BA46&lt;&gt;0,Source!BA46,1)*Source!I46))+((Source!CS46/IF(Source!BS46&lt;&gt;0,Source!BS46,1)*Source!I46)*1.75)),0)</f>
        <v>0</v>
      </c>
      <c r="R99">
        <f>IF(Source!BI46=4,((Source!CT46/IF(Source!BA46&lt;&gt;0,Source!BA46,1)*Source!I46)+(Source!CR46/IF(Source!BB46&lt;&gt;0,Source!BB46,1)*Source!I46)+(Source!CQ46/IF(Source!BC46&lt;&gt;0,Source!BC46,1)*Source!I46)+((Source!DN46/100)*(Source!CT46/IF(Source!BA46&lt;&gt;0,Source!BA46,1)*Source!I46))+((Source!DO46/100)*(Source!CT46/IF(Source!BA46&lt;&gt;0,Source!BA46,1)*Source!I46))+((Source!CS46/IF(Source!BS46&lt;&gt;0,Source!BS46,1)*Source!I46)*1.75)),0)</f>
        <v>0</v>
      </c>
      <c r="U99">
        <f>IF(Source!BI46=1,Source!O46+Source!X46+Source!Y46+Source!R46*178/100,0)</f>
        <v>384.77</v>
      </c>
      <c r="V99">
        <f>IF(Source!BI46=2,Source!O46+Source!X46+Source!Y46+Source!R46*178/100,0)</f>
        <v>0</v>
      </c>
      <c r="W99">
        <f>IF(Source!BI46=3,Source!O46+Source!X46+Source!Y46+Source!R46*178/100,0)</f>
        <v>0</v>
      </c>
      <c r="X99">
        <f>IF(Source!BI46=4,Source!O46+Source!X46+Source!Y46+Source!R46*178/100,0)</f>
        <v>0</v>
      </c>
    </row>
    <row r="100" spans="1:25" ht="60">
      <c r="A100" s="25" t="str">
        <f>Source!E47</f>
        <v>2</v>
      </c>
      <c r="B100" s="25" t="str">
        <f>Source!F47</f>
        <v>4.8-245-2</v>
      </c>
      <c r="C100" s="10" t="str">
        <f>Source!G47</f>
        <v>СВЕТИЛЬНИКИ ДЛЯ ЛАМП НАКАЛИВАНИЯ, СВЕТИЛЬНИК С ПОДВЕСКОЙ НА КРЮК ДЛЯ ПОМЕЩЕНИЙ С ПОВЫШЕННОЙ ВЛАЖНОСТЬЮ И ПЫЛЬНОСТЬЮ</v>
      </c>
      <c r="D100" s="26" t="str">
        <f>Source!H47</f>
        <v>100 шт.</v>
      </c>
      <c r="E100" s="6">
        <f>ROUND(Source!I47,6)</f>
        <v>0.22</v>
      </c>
      <c r="F100" s="6"/>
      <c r="G100" s="6"/>
      <c r="H100" s="6"/>
      <c r="I100" s="6"/>
      <c r="J100" s="6"/>
      <c r="K100" s="6"/>
      <c r="Y100">
        <v>15</v>
      </c>
    </row>
    <row r="101" spans="1:11" ht="12.75">
      <c r="A101" s="6"/>
      <c r="B101" s="6"/>
      <c r="C101" s="6" t="s">
        <v>360</v>
      </c>
      <c r="D101" s="6"/>
      <c r="E101" s="6"/>
      <c r="F101" s="11">
        <f>Source!AO47</f>
        <v>713.44</v>
      </c>
      <c r="G101" s="27" t="str">
        <f>Source!DG47</f>
        <v>*1,15</v>
      </c>
      <c r="H101" s="6">
        <f>Source!AV47</f>
        <v>1.047</v>
      </c>
      <c r="I101" s="6">
        <f>Source!BA47</f>
        <v>11.65</v>
      </c>
      <c r="J101" s="11">
        <f>Source!S47</f>
        <v>2201.66</v>
      </c>
      <c r="K101" s="6"/>
    </row>
    <row r="102" spans="1:11" ht="12.75">
      <c r="A102" s="6"/>
      <c r="B102" s="6"/>
      <c r="C102" s="6" t="s">
        <v>366</v>
      </c>
      <c r="D102" s="6"/>
      <c r="E102" s="6"/>
      <c r="F102" s="11">
        <f>Source!AM47</f>
        <v>7.62</v>
      </c>
      <c r="G102" s="27" t="str">
        <f>Source!DE47</f>
        <v>*1,25</v>
      </c>
      <c r="H102" s="6">
        <f>Source!AV47</f>
        <v>1.047</v>
      </c>
      <c r="I102" s="6">
        <f>Source!BB47</f>
        <v>7.13</v>
      </c>
      <c r="J102" s="11">
        <f>Source!Q47</f>
        <v>15.64</v>
      </c>
      <c r="K102" s="6"/>
    </row>
    <row r="103" spans="1:11" ht="12.75">
      <c r="A103" s="6"/>
      <c r="B103" s="6"/>
      <c r="C103" s="6" t="s">
        <v>367</v>
      </c>
      <c r="D103" s="6"/>
      <c r="E103" s="6"/>
      <c r="F103" s="11">
        <f>Source!AN47</f>
        <v>1.77</v>
      </c>
      <c r="G103" s="27" t="str">
        <f>Source!DF47</f>
        <v>*1,25</v>
      </c>
      <c r="H103" s="6">
        <f>Source!AV47</f>
        <v>1.047</v>
      </c>
      <c r="I103" s="6">
        <f>Source!BS47</f>
        <v>11.65</v>
      </c>
      <c r="J103" s="32" t="str">
        <f>CONCATENATE("(",TEXT(+Source!R47,"0,00"),")")</f>
        <v>(5,94)</v>
      </c>
      <c r="K103" s="6"/>
    </row>
    <row r="104" spans="1:11" ht="12.75">
      <c r="A104" s="6"/>
      <c r="B104" s="6"/>
      <c r="C104" s="6" t="s">
        <v>368</v>
      </c>
      <c r="D104" s="6"/>
      <c r="E104" s="6"/>
      <c r="F104" s="11">
        <f>Source!AL47</f>
        <v>188.3</v>
      </c>
      <c r="G104" s="6">
        <f>Source!DD47</f>
      </c>
      <c r="H104" s="6">
        <f>Source!AW47</f>
        <v>1</v>
      </c>
      <c r="I104" s="6">
        <f>Source!BC47</f>
        <v>4.56</v>
      </c>
      <c r="J104" s="11">
        <f>Source!P47</f>
        <v>188.9</v>
      </c>
      <c r="K104" s="6"/>
    </row>
    <row r="105" spans="1:25" ht="48">
      <c r="A105" s="25" t="str">
        <f>Source!E48</f>
        <v>2,1</v>
      </c>
      <c r="B105" s="25" t="str">
        <f>Source!F48</f>
        <v>1.22-1-34</v>
      </c>
      <c r="C105" s="10" t="str">
        <f>Source!G48</f>
        <v>СВЕТИЛЬНИКИ С ЛАМПАМИ НАКАЛИВАНИЯ, МАРКА НСП01-200/Б20-06 УЗ, ИСП.1,2,3; НСП41-200-003, НА КРЮК, С СЕТКОЙ</v>
      </c>
      <c r="D105" s="26" t="str">
        <f>Source!H48</f>
        <v>шт.</v>
      </c>
      <c r="E105" s="6">
        <f>ROUND(Source!I48,6)</f>
        <v>22</v>
      </c>
      <c r="F105" s="11">
        <f>IF(Source!AL48=0,Source!AK48,Source!AL48)</f>
        <v>149.02</v>
      </c>
      <c r="G105" s="27">
        <f>Source!DD48</f>
      </c>
      <c r="H105" s="6">
        <f>Source!AW48</f>
        <v>1</v>
      </c>
      <c r="I105" s="6">
        <f>Source!BC48</f>
        <v>0.79</v>
      </c>
      <c r="J105" s="11">
        <f>Source!O48</f>
        <v>2589.97</v>
      </c>
      <c r="K105" s="6"/>
      <c r="O105">
        <f>IF(Source!BI48=1,(0),0)</f>
        <v>0</v>
      </c>
      <c r="P105">
        <f>IF(Source!BI48=2,(0),0)</f>
        <v>0</v>
      </c>
      <c r="Q105">
        <f>IF(Source!BI48=3,(0),0)</f>
        <v>0</v>
      </c>
      <c r="R105">
        <f>IF(Source!BI48=4,(0),0)</f>
        <v>0</v>
      </c>
      <c r="U105">
        <f>IF(Source!BI48=1,Source!O48+Source!X48+Source!Y48,0)</f>
        <v>0</v>
      </c>
      <c r="V105">
        <f>IF(Source!BI48=2,Source!O48+Source!X48+Source!Y48,0)</f>
        <v>2589.97</v>
      </c>
      <c r="W105">
        <f>IF(Source!BI48=3,Source!O48+Source!X48+Source!Y48,0)</f>
        <v>0</v>
      </c>
      <c r="X105">
        <f>IF(Source!BI48=4,Source!O48+Source!X48+Source!Y48,0)</f>
        <v>0</v>
      </c>
      <c r="Y105">
        <v>16</v>
      </c>
    </row>
    <row r="106" spans="1:25" ht="84">
      <c r="A106" s="25" t="str">
        <f>Source!E49</f>
        <v>2,2</v>
      </c>
      <c r="B106" s="25" t="str">
        <f>Source!F49</f>
        <v>1.22-6-13</v>
      </c>
      <c r="C106" s="10" t="str">
        <f>Source!G49</f>
        <v>ЛАМПЫ НАКАЛИВАНИЯ ЗЕРКАЛЬНЫЕ КОНЦЕНТРИРОВАННОГО СВЕТОРАСПРЕДЕЛЕНИЯ, НАПРЯЖЕНИЕ 220 В, МАРКА ЗК 220-100, МОЩНОСТЬ 100 ВТ, ЦОКОЛЬ Е27/27</v>
      </c>
      <c r="D106" s="26" t="str">
        <f>Source!H49</f>
        <v>10 шт.</v>
      </c>
      <c r="E106" s="6">
        <f>ROUND(Source!I49,6)</f>
        <v>2.2</v>
      </c>
      <c r="F106" s="11">
        <f>IF(Source!AL49=0,Source!AK49,Source!AL49)</f>
        <v>90.96</v>
      </c>
      <c r="G106" s="27">
        <f>Source!DD49</f>
      </c>
      <c r="H106" s="6">
        <f>Source!AW49</f>
        <v>1</v>
      </c>
      <c r="I106" s="6">
        <f>Source!BC49</f>
        <v>3.79</v>
      </c>
      <c r="J106" s="11">
        <f>Source!O49</f>
        <v>758.42</v>
      </c>
      <c r="K106" s="6"/>
      <c r="O106">
        <f>IF(Source!BI49=1,(0),0)</f>
        <v>0</v>
      </c>
      <c r="P106">
        <f>IF(Source!BI49=2,(0),0)</f>
        <v>0</v>
      </c>
      <c r="Q106">
        <f>IF(Source!BI49=3,(0),0)</f>
        <v>0</v>
      </c>
      <c r="R106">
        <f>IF(Source!BI49=4,(0),0)</f>
        <v>0</v>
      </c>
      <c r="U106">
        <f>IF(Source!BI49=1,Source!O49+Source!X49+Source!Y49,0)</f>
        <v>0</v>
      </c>
      <c r="V106">
        <f>IF(Source!BI49=2,Source!O49+Source!X49+Source!Y49,0)</f>
        <v>758.42</v>
      </c>
      <c r="W106">
        <f>IF(Source!BI49=3,Source!O49+Source!X49+Source!Y49,0)</f>
        <v>0</v>
      </c>
      <c r="X106">
        <f>IF(Source!BI49=4,Source!O49+Source!X49+Source!Y49,0)</f>
        <v>0</v>
      </c>
      <c r="Y106">
        <v>17</v>
      </c>
    </row>
    <row r="107" spans="1:11" ht="12.75">
      <c r="A107" s="6"/>
      <c r="B107" s="6"/>
      <c r="C107" s="6" t="s">
        <v>361</v>
      </c>
      <c r="D107" s="6" t="s">
        <v>362</v>
      </c>
      <c r="E107" s="6">
        <f>Source!AT47</f>
        <v>87</v>
      </c>
      <c r="F107" s="6"/>
      <c r="G107" s="6"/>
      <c r="H107" s="6"/>
      <c r="I107" s="6"/>
      <c r="J107" s="11">
        <f>Source!X47</f>
        <v>1915.44</v>
      </c>
      <c r="K107" s="6"/>
    </row>
    <row r="108" spans="1:11" ht="12.75">
      <c r="A108" s="6"/>
      <c r="B108" s="6"/>
      <c r="C108" s="6" t="s">
        <v>363</v>
      </c>
      <c r="D108" s="6" t="s">
        <v>362</v>
      </c>
      <c r="E108" s="6">
        <f>Source!AU47</f>
        <v>45</v>
      </c>
      <c r="F108" s="6"/>
      <c r="G108" s="6"/>
      <c r="H108" s="6"/>
      <c r="I108" s="6"/>
      <c r="J108" s="11">
        <f>Source!Y47</f>
        <v>990.75</v>
      </c>
      <c r="K108" s="6"/>
    </row>
    <row r="109" spans="1:11" ht="12.75">
      <c r="A109" s="6"/>
      <c r="B109" s="6"/>
      <c r="C109" s="6" t="s">
        <v>369</v>
      </c>
      <c r="D109" s="6" t="s">
        <v>362</v>
      </c>
      <c r="E109" s="6">
        <v>178</v>
      </c>
      <c r="F109" s="6"/>
      <c r="G109" s="6"/>
      <c r="H109" s="6"/>
      <c r="I109" s="6"/>
      <c r="J109" s="11">
        <f>ROUND(Source!R47*E109/100,2)</f>
        <v>10.57</v>
      </c>
      <c r="K109" s="6"/>
    </row>
    <row r="110" spans="1:11" ht="12.75">
      <c r="A110" s="28"/>
      <c r="B110" s="28"/>
      <c r="C110" s="28" t="s">
        <v>364</v>
      </c>
      <c r="D110" s="28" t="s">
        <v>365</v>
      </c>
      <c r="E110" s="28">
        <f>Source!AQ47</f>
        <v>54.88</v>
      </c>
      <c r="F110" s="28"/>
      <c r="G110" s="29" t="str">
        <f>Source!DI47</f>
        <v>*1,15</v>
      </c>
      <c r="H110" s="28">
        <f>Source!AV47</f>
        <v>1.047</v>
      </c>
      <c r="I110" s="28"/>
      <c r="J110" s="28"/>
      <c r="K110" s="30">
        <f>Source!U47</f>
        <v>14.537218079999997</v>
      </c>
    </row>
    <row r="111" spans="9:24" ht="12.75">
      <c r="I111" s="42">
        <f>Source!S47+Source!Q47+SUM(J104:J109)</f>
        <v>8671.349999999999</v>
      </c>
      <c r="J111" s="42"/>
      <c r="K111" s="31">
        <f>IF(Source!I47&lt;&gt;0,ROUND(I111/Source!I47,2),0)</f>
        <v>39415.23</v>
      </c>
      <c r="O111">
        <f>IF(Source!BI47=1,((Source!CT47/IF(Source!BA47&lt;&gt;0,Source!BA47,1)*Source!I47)+(Source!CR47/IF(Source!BB47&lt;&gt;0,Source!BB47,1)*Source!I47)+(Source!CQ47/IF(Source!BC47&lt;&gt;0,Source!BC47,1)*Source!I47)+((Source!DN47/100)*(Source!CT47/IF(Source!BA47&lt;&gt;0,Source!BA47,1)*Source!I47))+((Source!DO47/100)*(Source!CT47/IF(Source!BA47&lt;&gt;0,Source!BA47,1)*Source!I47))+((Source!CS47/IF(Source!BS47&lt;&gt;0,Source!BS47,1)*Source!I47)*1.75)),0)</f>
        <v>0</v>
      </c>
      <c r="P111">
        <f>IF(Source!BI47=2,((Source!CT47/IF(Source!BA47&lt;&gt;0,Source!BA47,1)*Source!I47)+(Source!CR47/IF(Source!BB47&lt;&gt;0,Source!BB47,1)*Source!I47)+(Source!CQ47/IF(Source!BC47&lt;&gt;0,Source!BC47,1)*Source!I47)+((Source!DN47/100)*(Source!CT47/IF(Source!BA47&lt;&gt;0,Source!BA47,1)*Source!I47))+((Source!DO47/100)*(Source!CT47/IF(Source!BA47&lt;&gt;0,Source!BA47,1)*Source!I47))+((Source!CS47/IF(Source!BS47&lt;&gt;0,Source!BS47,1)*Source!I47)*1.75)),0)</f>
        <v>575.5564126499</v>
      </c>
      <c r="Q111">
        <f>IF(Source!BI47=3,((Source!CT47/IF(Source!BA47&lt;&gt;0,Source!BA47,1)*Source!I47)+(Source!CR47/IF(Source!BB47&lt;&gt;0,Source!BB47,1)*Source!I47)+(Source!CQ47/IF(Source!BC47&lt;&gt;0,Source!BC47,1)*Source!I47)+((Source!DN47/100)*(Source!CT47/IF(Source!BA47&lt;&gt;0,Source!BA47,1)*Source!I47))+((Source!DO47/100)*(Source!CT47/IF(Source!BA47&lt;&gt;0,Source!BA47,1)*Source!I47))+((Source!CS47/IF(Source!BS47&lt;&gt;0,Source!BS47,1)*Source!I47)*1.75)),0)</f>
        <v>0</v>
      </c>
      <c r="R111">
        <f>IF(Source!BI47=4,((Source!CT47/IF(Source!BA47&lt;&gt;0,Source!BA47,1)*Source!I47)+(Source!CR47/IF(Source!BB47&lt;&gt;0,Source!BB47,1)*Source!I47)+(Source!CQ47/IF(Source!BC47&lt;&gt;0,Source!BC47,1)*Source!I47)+((Source!DN47/100)*(Source!CT47/IF(Source!BA47&lt;&gt;0,Source!BA47,1)*Source!I47))+((Source!DO47/100)*(Source!CT47/IF(Source!BA47&lt;&gt;0,Source!BA47,1)*Source!I47))+((Source!CS47/IF(Source!BS47&lt;&gt;0,Source!BS47,1)*Source!I47)*1.75)),0)</f>
        <v>0</v>
      </c>
      <c r="U111">
        <f>IF(Source!BI47=1,Source!O47+Source!X47+Source!Y47+Source!R47*178/100,0)</f>
        <v>0</v>
      </c>
      <c r="V111">
        <f>IF(Source!BI47=2,Source!O47+Source!X47+Source!Y47+Source!R47*178/100,0)</f>
        <v>5322.963199999999</v>
      </c>
      <c r="W111">
        <f>IF(Source!BI47=3,Source!O47+Source!X47+Source!Y47+Source!R47*178/100,0)</f>
        <v>0</v>
      </c>
      <c r="X111">
        <f>IF(Source!BI47=4,Source!O47+Source!X47+Source!Y47+Source!R47*178/100,0)</f>
        <v>0</v>
      </c>
    </row>
    <row r="112" spans="1:25" ht="36">
      <c r="A112" s="25" t="str">
        <f>Source!E50</f>
        <v>3</v>
      </c>
      <c r="B112" s="25" t="str">
        <f>Source!F50</f>
        <v>6.67-7-5</v>
      </c>
      <c r="C112" s="10" t="str">
        <f>Source!G50</f>
        <v>ДЕМОНТАЖ ОСВЕТИТЕЛЬНЫХ ПРИБОРОВ, СВЕТИЛЬНИК ДЛЯ ЛЮМИНЕСЦЕНТНЫХ ЛАМП</v>
      </c>
      <c r="D112" s="26" t="str">
        <f>Source!H50</f>
        <v>100 шт.</v>
      </c>
      <c r="E112" s="6">
        <f>ROUND(Source!I50,6)</f>
        <v>0.06</v>
      </c>
      <c r="F112" s="6"/>
      <c r="G112" s="6"/>
      <c r="H112" s="6"/>
      <c r="I112" s="6"/>
      <c r="J112" s="6"/>
      <c r="K112" s="6"/>
      <c r="Y112">
        <v>18</v>
      </c>
    </row>
    <row r="113" spans="1:11" ht="12.75">
      <c r="A113" s="6"/>
      <c r="B113" s="6"/>
      <c r="C113" s="6" t="s">
        <v>360</v>
      </c>
      <c r="D113" s="6"/>
      <c r="E113" s="6"/>
      <c r="F113" s="11">
        <f>Source!AO50</f>
        <v>188.2</v>
      </c>
      <c r="G113" s="27">
        <f>Source!DG50</f>
      </c>
      <c r="H113" s="6">
        <f>Source!AV50</f>
        <v>1.047</v>
      </c>
      <c r="I113" s="6">
        <f>Source!BA50</f>
        <v>11.65</v>
      </c>
      <c r="J113" s="11">
        <f>Source!S50</f>
        <v>137.73</v>
      </c>
      <c r="K113" s="6"/>
    </row>
    <row r="114" spans="1:11" ht="12.75">
      <c r="A114" s="6"/>
      <c r="B114" s="6"/>
      <c r="C114" s="6" t="s">
        <v>361</v>
      </c>
      <c r="D114" s="6" t="s">
        <v>362</v>
      </c>
      <c r="E114" s="6">
        <f>Source!AT50</f>
        <v>77</v>
      </c>
      <c r="F114" s="6"/>
      <c r="G114" s="6"/>
      <c r="H114" s="6"/>
      <c r="I114" s="6"/>
      <c r="J114" s="11">
        <f>Source!X50</f>
        <v>106.05</v>
      </c>
      <c r="K114" s="6"/>
    </row>
    <row r="115" spans="1:11" ht="12.75">
      <c r="A115" s="6"/>
      <c r="B115" s="6"/>
      <c r="C115" s="6" t="s">
        <v>363</v>
      </c>
      <c r="D115" s="6" t="s">
        <v>362</v>
      </c>
      <c r="E115" s="6">
        <f>Source!AU50</f>
        <v>45</v>
      </c>
      <c r="F115" s="6"/>
      <c r="G115" s="6"/>
      <c r="H115" s="6"/>
      <c r="I115" s="6"/>
      <c r="J115" s="11">
        <f>Source!Y50</f>
        <v>61.98</v>
      </c>
      <c r="K115" s="6"/>
    </row>
    <row r="116" spans="1:11" ht="12.75">
      <c r="A116" s="28"/>
      <c r="B116" s="28"/>
      <c r="C116" s="28" t="s">
        <v>364</v>
      </c>
      <c r="D116" s="28" t="s">
        <v>365</v>
      </c>
      <c r="E116" s="28">
        <f>Source!AQ50</f>
        <v>17.89</v>
      </c>
      <c r="F116" s="28"/>
      <c r="G116" s="29">
        <f>Source!DI50</f>
      </c>
      <c r="H116" s="28">
        <f>Source!AV50</f>
        <v>1.047</v>
      </c>
      <c r="I116" s="28"/>
      <c r="J116" s="28"/>
      <c r="K116" s="30">
        <f>Source!U50</f>
        <v>1.1238498000000001</v>
      </c>
    </row>
    <row r="117" spans="9:24" ht="12.75">
      <c r="I117" s="42">
        <f>Source!S50+Source!Q50+SUM(J114:J115)</f>
        <v>305.76</v>
      </c>
      <c r="J117" s="42"/>
      <c r="K117" s="31">
        <f>IF(Source!I50&lt;&gt;0,ROUND(I117/Source!I50,2),0)</f>
        <v>5096</v>
      </c>
      <c r="O117">
        <f>IF(Source!BI50=1,((Source!CT50/IF(Source!BA50&lt;&gt;0,Source!BA50,1)*Source!I50)+(Source!CR50/IF(Source!BB50&lt;&gt;0,Source!BB50,1)*Source!I50)+(Source!CQ50/IF(Source!BC50&lt;&gt;0,Source!BC50,1)*Source!I50)+((Source!DN50/100)*(Source!CT50/IF(Source!BA50&lt;&gt;0,Source!BA50,1)*Source!I50))+((Source!DO50/100)*(Source!CT50/IF(Source!BA50&lt;&gt;0,Source!BA50,1)*Source!I50))+((Source!CS50/IF(Source!BS50&lt;&gt;0,Source!BS50,1)*Source!I50)*1.75)),0)</f>
        <v>27.783401399999995</v>
      </c>
      <c r="P117">
        <f>IF(Source!BI50=2,((Source!CT50/IF(Source!BA50&lt;&gt;0,Source!BA50,1)*Source!I50)+(Source!CR50/IF(Source!BB50&lt;&gt;0,Source!BB50,1)*Source!I50)+(Source!CQ50/IF(Source!BC50&lt;&gt;0,Source!BC50,1)*Source!I50)+((Source!DN50/100)*(Source!CT50/IF(Source!BA50&lt;&gt;0,Source!BA50,1)*Source!I50))+((Source!DO50/100)*(Source!CT50/IF(Source!BA50&lt;&gt;0,Source!BA50,1)*Source!I50))+((Source!CS50/IF(Source!BS50&lt;&gt;0,Source!BS50,1)*Source!I50)*1.75)),0)</f>
        <v>0</v>
      </c>
      <c r="Q117">
        <f>IF(Source!BI50=3,((Source!CT50/IF(Source!BA50&lt;&gt;0,Source!BA50,1)*Source!I50)+(Source!CR50/IF(Source!BB50&lt;&gt;0,Source!BB50,1)*Source!I50)+(Source!CQ50/IF(Source!BC50&lt;&gt;0,Source!BC50,1)*Source!I50)+((Source!DN50/100)*(Source!CT50/IF(Source!BA50&lt;&gt;0,Source!BA50,1)*Source!I50))+((Source!DO50/100)*(Source!CT50/IF(Source!BA50&lt;&gt;0,Source!BA50,1)*Source!I50))+((Source!CS50/IF(Source!BS50&lt;&gt;0,Source!BS50,1)*Source!I50)*1.75)),0)</f>
        <v>0</v>
      </c>
      <c r="R117">
        <f>IF(Source!BI50=4,((Source!CT50/IF(Source!BA50&lt;&gt;0,Source!BA50,1)*Source!I50)+(Source!CR50/IF(Source!BB50&lt;&gt;0,Source!BB50,1)*Source!I50)+(Source!CQ50/IF(Source!BC50&lt;&gt;0,Source!BC50,1)*Source!I50)+((Source!DN50/100)*(Source!CT50/IF(Source!BA50&lt;&gt;0,Source!BA50,1)*Source!I50))+((Source!DO50/100)*(Source!CT50/IF(Source!BA50&lt;&gt;0,Source!BA50,1)*Source!I50))+((Source!CS50/IF(Source!BS50&lt;&gt;0,Source!BS50,1)*Source!I50)*1.75)),0)</f>
        <v>0</v>
      </c>
      <c r="U117">
        <f>IF(Source!BI50=1,Source!O50+Source!X50+Source!Y50+Source!R50*178/100,0)</f>
        <v>305.76</v>
      </c>
      <c r="V117">
        <f>IF(Source!BI50=2,Source!O50+Source!X50+Source!Y50+Source!R50*178/100,0)</f>
        <v>0</v>
      </c>
      <c r="W117">
        <f>IF(Source!BI50=3,Source!O50+Source!X50+Source!Y50+Source!R50*178/100,0)</f>
        <v>0</v>
      </c>
      <c r="X117">
        <f>IF(Source!BI50=4,Source!O50+Source!X50+Source!Y50+Source!R50*178/100,0)</f>
        <v>0</v>
      </c>
    </row>
    <row r="118" spans="1:25" ht="84">
      <c r="A118" s="25" t="str">
        <f>Source!E51</f>
        <v>4</v>
      </c>
      <c r="B118" s="25" t="str">
        <f>Source!F51</f>
        <v>4.8-246-7</v>
      </c>
      <c r="C118" s="10" t="str">
        <f>Source!G51</f>
        <v>СВЕТИЛЬНИКИ С ЛЮМИНЕСЦЕНТНЫМИ ЛАМПАМИ, СВЕТИЛЬНИК ОТДЕЛЬНО УСТАНАВЛИВАЕМЫЙ НА ПОДВЕСАХ (ШТАНГАХ) С КОЛИЧЕСТВОМ ЛАМП В СВЕТИЛЬНИКЕ 2</v>
      </c>
      <c r="D118" s="26" t="str">
        <f>Source!H51</f>
        <v>100 шт.</v>
      </c>
      <c r="E118" s="6">
        <f>ROUND(Source!I51,6)</f>
        <v>0.06</v>
      </c>
      <c r="F118" s="6"/>
      <c r="G118" s="6"/>
      <c r="H118" s="6"/>
      <c r="I118" s="6"/>
      <c r="J118" s="6"/>
      <c r="K118" s="6"/>
      <c r="Y118">
        <v>19</v>
      </c>
    </row>
    <row r="119" spans="1:11" ht="12.75">
      <c r="A119" s="6"/>
      <c r="B119" s="6"/>
      <c r="C119" s="6" t="s">
        <v>360</v>
      </c>
      <c r="D119" s="6"/>
      <c r="E119" s="6"/>
      <c r="F119" s="11">
        <f>Source!AO51</f>
        <v>1703</v>
      </c>
      <c r="G119" s="27" t="str">
        <f>Source!DG51</f>
        <v>*1,15</v>
      </c>
      <c r="H119" s="6">
        <f>Source!AV51</f>
        <v>1.047</v>
      </c>
      <c r="I119" s="6">
        <f>Source!BA51</f>
        <v>11.65</v>
      </c>
      <c r="J119" s="11">
        <f>Source!S51</f>
        <v>1433.3</v>
      </c>
      <c r="K119" s="6"/>
    </row>
    <row r="120" spans="1:11" ht="12.75">
      <c r="A120" s="6"/>
      <c r="B120" s="6"/>
      <c r="C120" s="6" t="s">
        <v>366</v>
      </c>
      <c r="D120" s="6"/>
      <c r="E120" s="6"/>
      <c r="F120" s="11">
        <f>Source!AM51</f>
        <v>212.5</v>
      </c>
      <c r="G120" s="27" t="str">
        <f>Source!DE51</f>
        <v>*1,25</v>
      </c>
      <c r="H120" s="6">
        <f>Source!AV51</f>
        <v>1.047</v>
      </c>
      <c r="I120" s="6">
        <f>Source!BB51</f>
        <v>7.13</v>
      </c>
      <c r="J120" s="11">
        <f>Source!Q51</f>
        <v>118.98</v>
      </c>
      <c r="K120" s="6"/>
    </row>
    <row r="121" spans="1:11" ht="12.75">
      <c r="A121" s="6"/>
      <c r="B121" s="6"/>
      <c r="C121" s="6" t="s">
        <v>367</v>
      </c>
      <c r="D121" s="6"/>
      <c r="E121" s="6"/>
      <c r="F121" s="11">
        <f>Source!AN51</f>
        <v>49.35</v>
      </c>
      <c r="G121" s="27" t="str">
        <f>Source!DF51</f>
        <v>*1,25</v>
      </c>
      <c r="H121" s="6">
        <f>Source!AV51</f>
        <v>1.047</v>
      </c>
      <c r="I121" s="6">
        <f>Source!BS51</f>
        <v>11.65</v>
      </c>
      <c r="J121" s="32" t="str">
        <f>CONCATENATE("(",TEXT(+Source!R51,"0,00"),")")</f>
        <v>(45,15)</v>
      </c>
      <c r="K121" s="6"/>
    </row>
    <row r="122" spans="1:11" ht="12.75">
      <c r="A122" s="6"/>
      <c r="B122" s="6"/>
      <c r="C122" s="6" t="s">
        <v>368</v>
      </c>
      <c r="D122" s="6"/>
      <c r="E122" s="6"/>
      <c r="F122" s="11">
        <f>Source!AL51</f>
        <v>344.4</v>
      </c>
      <c r="G122" s="6">
        <f>Source!DD51</f>
      </c>
      <c r="H122" s="6">
        <f>Source!AW51</f>
        <v>1</v>
      </c>
      <c r="I122" s="6">
        <f>Source!BC51</f>
        <v>4.56</v>
      </c>
      <c r="J122" s="11">
        <f>Source!P51</f>
        <v>94.23</v>
      </c>
      <c r="K122" s="6"/>
    </row>
    <row r="123" spans="1:25" ht="60">
      <c r="A123" s="25" t="str">
        <f>Source!E52</f>
        <v>4,1</v>
      </c>
      <c r="B123" s="25" t="str">
        <f>Source!F52</f>
        <v>1.22-2-27</v>
      </c>
      <c r="C123" s="10" t="str">
        <f>Source!G52</f>
        <v>СВЕТИЛЬНИКИ С ЛЮМИНЕСЦЕНТНЫМИ ЛАМПАМИ ПОТОЛОЧНЫЕ, МАРКА ЛПО25-2Х40/П54-01УХЛ4, С РАССЕИВАТЕЛЕМ ИЗ ОРГСТЕКЛА</v>
      </c>
      <c r="D123" s="26" t="str">
        <f>Source!H52</f>
        <v>шт.</v>
      </c>
      <c r="E123" s="6">
        <f>ROUND(Source!I52,6)</f>
        <v>6</v>
      </c>
      <c r="F123" s="11">
        <f>IF(Source!AL52=0,Source!AK52,Source!AL52)</f>
        <v>261.24</v>
      </c>
      <c r="G123" s="27">
        <f>Source!DD52</f>
      </c>
      <c r="H123" s="6">
        <f>Source!AW52</f>
        <v>1</v>
      </c>
      <c r="I123" s="6">
        <f>Source!BC52</f>
        <v>2.47</v>
      </c>
      <c r="J123" s="11">
        <f>Source!O52</f>
        <v>3871.58</v>
      </c>
      <c r="K123" s="6"/>
      <c r="O123">
        <f>IF(Source!BI52=1,(0),0)</f>
        <v>0</v>
      </c>
      <c r="P123">
        <f>IF(Source!BI52=2,(0),0)</f>
        <v>0</v>
      </c>
      <c r="Q123">
        <f>IF(Source!BI52=3,(0),0)</f>
        <v>0</v>
      </c>
      <c r="R123">
        <f>IF(Source!BI52=4,(0),0)</f>
        <v>0</v>
      </c>
      <c r="U123">
        <f>IF(Source!BI52=1,Source!O52+Source!X52+Source!Y52,0)</f>
        <v>0</v>
      </c>
      <c r="V123">
        <f>IF(Source!BI52=2,Source!O52+Source!X52+Source!Y52,0)</f>
        <v>3871.58</v>
      </c>
      <c r="W123">
        <f>IF(Source!BI52=3,Source!O52+Source!X52+Source!Y52,0)</f>
        <v>0</v>
      </c>
      <c r="X123">
        <f>IF(Source!BI52=4,Source!O52+Source!X52+Source!Y52,0)</f>
        <v>0</v>
      </c>
      <c r="Y123">
        <v>20</v>
      </c>
    </row>
    <row r="124" spans="1:25" ht="60">
      <c r="A124" s="25" t="str">
        <f>Source!E53</f>
        <v>4,2</v>
      </c>
      <c r="B124" s="25" t="str">
        <f>Source!F53</f>
        <v>1.22-6-8</v>
      </c>
      <c r="C124" s="10" t="str">
        <f>Source!G53</f>
        <v>ЛАМПЫ ЛЮМИНЕСЦЕНТНЫЕ РТУТНЫЕ НИЗКОГО ДАВЛЕНИЯ ОБЩЕГО ПРИМЕНЕНИЯ, ТИП ЛДЦ, ЛД, ЛХБ, ЛХТ, ЛБ, ТИП ЦОКОЛЯ G 13, МОЩНОСТЬ 40 ВТ</v>
      </c>
      <c r="D124" s="26" t="str">
        <f>Source!H53</f>
        <v>10 шт.</v>
      </c>
      <c r="E124" s="6">
        <f>ROUND(Source!I53,6)</f>
        <v>1.2</v>
      </c>
      <c r="F124" s="11">
        <f>IF(Source!AL53=0,Source!AK53,Source!AL53)</f>
        <v>116.25</v>
      </c>
      <c r="G124" s="27">
        <f>Source!DD53</f>
      </c>
      <c r="H124" s="6">
        <f>Source!AW53</f>
        <v>1</v>
      </c>
      <c r="I124" s="6">
        <f>Source!BC53</f>
        <v>1.39</v>
      </c>
      <c r="J124" s="11">
        <f>Source!O53</f>
        <v>193.91</v>
      </c>
      <c r="K124" s="6"/>
      <c r="O124">
        <f>IF(Source!BI53=1,(0),0)</f>
        <v>0</v>
      </c>
      <c r="P124">
        <f>IF(Source!BI53=2,(0),0)</f>
        <v>0</v>
      </c>
      <c r="Q124">
        <f>IF(Source!BI53=3,(0),0)</f>
        <v>0</v>
      </c>
      <c r="R124">
        <f>IF(Source!BI53=4,(0),0)</f>
        <v>0</v>
      </c>
      <c r="U124">
        <f>IF(Source!BI53=1,Source!O53+Source!X53+Source!Y53,0)</f>
        <v>0</v>
      </c>
      <c r="V124">
        <f>IF(Source!BI53=2,Source!O53+Source!X53+Source!Y53,0)</f>
        <v>193.91</v>
      </c>
      <c r="W124">
        <f>IF(Source!BI53=3,Source!O53+Source!X53+Source!Y53,0)</f>
        <v>0</v>
      </c>
      <c r="X124">
        <f>IF(Source!BI53=4,Source!O53+Source!X53+Source!Y53,0)</f>
        <v>0</v>
      </c>
      <c r="Y124">
        <v>21</v>
      </c>
    </row>
    <row r="125" spans="1:25" ht="60">
      <c r="A125" s="25" t="str">
        <f>Source!E54</f>
        <v>4,3</v>
      </c>
      <c r="B125" s="25" t="str">
        <f>Source!F54</f>
        <v>1.22-5-1</v>
      </c>
      <c r="C125" s="10" t="str">
        <f>Source!G54</f>
        <v>ПУСКОРЕГУЛИРУЮЩИЙ АППАРАТ, СТАРТЕР, МАРКА 80-C-220, ДЛЯ ЛЮМИНЕСЦЕНТНЫХ ЛАМП (С КЕРАМИЧЕСКИМ КОНДЕНСАТОРОМ)</v>
      </c>
      <c r="D125" s="26" t="str">
        <f>Source!H54</f>
        <v>шт.</v>
      </c>
      <c r="E125" s="6">
        <f>ROUND(Source!I54,6)</f>
        <v>12</v>
      </c>
      <c r="F125" s="11">
        <f>IF(Source!AL54=0,Source!AK54,Source!AL54)</f>
        <v>1.62</v>
      </c>
      <c r="G125" s="27">
        <f>Source!DD54</f>
      </c>
      <c r="H125" s="6">
        <f>Source!AW54</f>
        <v>1</v>
      </c>
      <c r="I125" s="6">
        <f>Source!BC54</f>
        <v>3.16</v>
      </c>
      <c r="J125" s="11">
        <f>Source!O54</f>
        <v>61.43</v>
      </c>
      <c r="K125" s="6"/>
      <c r="O125">
        <f>IF(Source!BI54=1,(0),0)</f>
        <v>0</v>
      </c>
      <c r="P125">
        <f>IF(Source!BI54=2,(0),0)</f>
        <v>0</v>
      </c>
      <c r="Q125">
        <f>IF(Source!BI54=3,(0),0)</f>
        <v>0</v>
      </c>
      <c r="R125">
        <f>IF(Source!BI54=4,(0),0)</f>
        <v>0</v>
      </c>
      <c r="U125">
        <f>IF(Source!BI54=1,Source!O54+Source!X54+Source!Y54,0)</f>
        <v>0</v>
      </c>
      <c r="V125">
        <f>IF(Source!BI54=2,Source!O54+Source!X54+Source!Y54,0)</f>
        <v>61.43</v>
      </c>
      <c r="W125">
        <f>IF(Source!BI54=3,Source!O54+Source!X54+Source!Y54,0)</f>
        <v>0</v>
      </c>
      <c r="X125">
        <f>IF(Source!BI54=4,Source!O54+Source!X54+Source!Y54,0)</f>
        <v>0</v>
      </c>
      <c r="Y125">
        <v>22</v>
      </c>
    </row>
    <row r="126" spans="1:11" ht="12.75">
      <c r="A126" s="6"/>
      <c r="B126" s="6"/>
      <c r="C126" s="6" t="s">
        <v>361</v>
      </c>
      <c r="D126" s="6" t="s">
        <v>362</v>
      </c>
      <c r="E126" s="6">
        <f>Source!AT51</f>
        <v>87</v>
      </c>
      <c r="F126" s="6"/>
      <c r="G126" s="6"/>
      <c r="H126" s="6"/>
      <c r="I126" s="6"/>
      <c r="J126" s="11">
        <f>Source!X51</f>
        <v>1246.97</v>
      </c>
      <c r="K126" s="6"/>
    </row>
    <row r="127" spans="1:11" ht="12.75">
      <c r="A127" s="6"/>
      <c r="B127" s="6"/>
      <c r="C127" s="6" t="s">
        <v>363</v>
      </c>
      <c r="D127" s="6" t="s">
        <v>362</v>
      </c>
      <c r="E127" s="6">
        <f>Source!AU51</f>
        <v>45</v>
      </c>
      <c r="F127" s="6"/>
      <c r="G127" s="6"/>
      <c r="H127" s="6"/>
      <c r="I127" s="6"/>
      <c r="J127" s="11">
        <f>Source!Y51</f>
        <v>644.99</v>
      </c>
      <c r="K127" s="6"/>
    </row>
    <row r="128" spans="1:11" ht="12.75">
      <c r="A128" s="6"/>
      <c r="B128" s="6"/>
      <c r="C128" s="6" t="s">
        <v>369</v>
      </c>
      <c r="D128" s="6" t="s">
        <v>362</v>
      </c>
      <c r="E128" s="6">
        <v>178</v>
      </c>
      <c r="F128" s="6"/>
      <c r="G128" s="6"/>
      <c r="H128" s="6"/>
      <c r="I128" s="6"/>
      <c r="J128" s="11">
        <f>ROUND(Source!R51*E128/100,2)</f>
        <v>80.37</v>
      </c>
      <c r="K128" s="6"/>
    </row>
    <row r="129" spans="1:11" ht="12.75">
      <c r="A129" s="28"/>
      <c r="B129" s="28"/>
      <c r="C129" s="28" t="s">
        <v>364</v>
      </c>
      <c r="D129" s="28" t="s">
        <v>365</v>
      </c>
      <c r="E129" s="28">
        <f>Source!AQ51</f>
        <v>131</v>
      </c>
      <c r="F129" s="28"/>
      <c r="G129" s="29" t="str">
        <f>Source!DI51</f>
        <v>*1,15</v>
      </c>
      <c r="H129" s="28">
        <f>Source!AV51</f>
        <v>1.047</v>
      </c>
      <c r="I129" s="28"/>
      <c r="J129" s="28"/>
      <c r="K129" s="30">
        <f>Source!U51</f>
        <v>9.463832999999997</v>
      </c>
    </row>
    <row r="130" spans="9:24" ht="12.75">
      <c r="I130" s="42">
        <f>Source!S51+Source!Q51+SUM(J122:J128)</f>
        <v>7745.76</v>
      </c>
      <c r="J130" s="42"/>
      <c r="K130" s="31">
        <f>IF(Source!I51&lt;&gt;0,ROUND(I130/Source!I51,2),0)</f>
        <v>129096</v>
      </c>
      <c r="O130">
        <f>IF(Source!BI51=1,((Source!CT51/IF(Source!BA51&lt;&gt;0,Source!BA51,1)*Source!I51)+(Source!CR51/IF(Source!BB51&lt;&gt;0,Source!BB51,1)*Source!I51)+(Source!CQ51/IF(Source!BC51&lt;&gt;0,Source!BC51,1)*Source!I51)+((Source!DN51/100)*(Source!CT51/IF(Source!BA51&lt;&gt;0,Source!BA51,1)*Source!I51))+((Source!DO51/100)*(Source!CT51/IF(Source!BA51&lt;&gt;0,Source!BA51,1)*Source!I51))+((Source!CS51/IF(Source!BS51&lt;&gt;0,Source!BS51,1)*Source!I51)*1.75)),0)</f>
        <v>0</v>
      </c>
      <c r="P130">
        <f>IF(Source!BI51=2,((Source!CT51/IF(Source!BA51&lt;&gt;0,Source!BA51,1)*Source!I51)+(Source!CR51/IF(Source!BB51&lt;&gt;0,Source!BB51,1)*Source!I51)+(Source!CQ51/IF(Source!BC51&lt;&gt;0,Source!BC51,1)*Source!I51)+((Source!DN51/100)*(Source!CT51/IF(Source!BA51&lt;&gt;0,Source!BA51,1)*Source!I51))+((Source!DO51/100)*(Source!CT51/IF(Source!BA51&lt;&gt;0,Source!BA51,1)*Source!I51))+((Source!CS51/IF(Source!BS51&lt;&gt;0,Source!BS51,1)*Source!I51)*1.75)),0)</f>
        <v>389.8459973024999</v>
      </c>
      <c r="Q130">
        <f>IF(Source!BI51=3,((Source!CT51/IF(Source!BA51&lt;&gt;0,Source!BA51,1)*Source!I51)+(Source!CR51/IF(Source!BB51&lt;&gt;0,Source!BB51,1)*Source!I51)+(Source!CQ51/IF(Source!BC51&lt;&gt;0,Source!BC51,1)*Source!I51)+((Source!DN51/100)*(Source!CT51/IF(Source!BA51&lt;&gt;0,Source!BA51,1)*Source!I51))+((Source!DO51/100)*(Source!CT51/IF(Source!BA51&lt;&gt;0,Source!BA51,1)*Source!I51))+((Source!CS51/IF(Source!BS51&lt;&gt;0,Source!BS51,1)*Source!I51)*1.75)),0)</f>
        <v>0</v>
      </c>
      <c r="R130">
        <f>IF(Source!BI51=4,((Source!CT51/IF(Source!BA51&lt;&gt;0,Source!BA51,1)*Source!I51)+(Source!CR51/IF(Source!BB51&lt;&gt;0,Source!BB51,1)*Source!I51)+(Source!CQ51/IF(Source!BC51&lt;&gt;0,Source!BC51,1)*Source!I51)+((Source!DN51/100)*(Source!CT51/IF(Source!BA51&lt;&gt;0,Source!BA51,1)*Source!I51))+((Source!DO51/100)*(Source!CT51/IF(Source!BA51&lt;&gt;0,Source!BA51,1)*Source!I51))+((Source!CS51/IF(Source!BS51&lt;&gt;0,Source!BS51,1)*Source!I51)*1.75)),0)</f>
        <v>0</v>
      </c>
      <c r="U130">
        <f>IF(Source!BI51=1,Source!O51+Source!X51+Source!Y51+Source!R51*178/100,0)</f>
        <v>0</v>
      </c>
      <c r="V130">
        <f>IF(Source!BI51=2,Source!O51+Source!X51+Source!Y51+Source!R51*178/100,0)</f>
        <v>3618.8370000000004</v>
      </c>
      <c r="W130">
        <f>IF(Source!BI51=3,Source!O51+Source!X51+Source!Y51+Source!R51*178/100,0)</f>
        <v>0</v>
      </c>
      <c r="X130">
        <f>IF(Source!BI51=4,Source!O51+Source!X51+Source!Y51+Source!R51*178/100,0)</f>
        <v>0</v>
      </c>
    </row>
    <row r="131" spans="1:25" ht="36">
      <c r="A131" s="25" t="str">
        <f>Source!E55</f>
        <v>5</v>
      </c>
      <c r="B131" s="25" t="str">
        <f>Source!F55</f>
        <v>4.8-243-4</v>
      </c>
      <c r="C131" s="10" t="str">
        <f>Source!G55</f>
        <v>ВЫКЛЮЧАТЕЛЬ ДВУХКЛАВИШНЫЙ НЕУТОПЛЕННОГО ТИПА ПРИ ОТКРЫТОЙ ПРОВОДКЕ</v>
      </c>
      <c r="D131" s="26" t="str">
        <f>Source!H55</f>
        <v>100 шт.</v>
      </c>
      <c r="E131" s="6">
        <f>ROUND(Source!I55,6)</f>
        <v>0.01</v>
      </c>
      <c r="F131" s="6"/>
      <c r="G131" s="6"/>
      <c r="H131" s="6"/>
      <c r="I131" s="6"/>
      <c r="J131" s="6"/>
      <c r="K131" s="6"/>
      <c r="Y131">
        <v>23</v>
      </c>
    </row>
    <row r="132" spans="1:11" ht="12.75">
      <c r="A132" s="6"/>
      <c r="B132" s="6"/>
      <c r="C132" s="6" t="s">
        <v>360</v>
      </c>
      <c r="D132" s="6"/>
      <c r="E132" s="6"/>
      <c r="F132" s="11">
        <f>Source!AO55</f>
        <v>495.3</v>
      </c>
      <c r="G132" s="27" t="str">
        <f>Source!DG55</f>
        <v>*1,15</v>
      </c>
      <c r="H132" s="6">
        <f>Source!AV55</f>
        <v>1.047</v>
      </c>
      <c r="I132" s="6">
        <f>Source!BA55</f>
        <v>11.65</v>
      </c>
      <c r="J132" s="11">
        <f>Source!S55</f>
        <v>69.48</v>
      </c>
      <c r="K132" s="6"/>
    </row>
    <row r="133" spans="1:11" ht="12.75">
      <c r="A133" s="6"/>
      <c r="B133" s="6"/>
      <c r="C133" s="6" t="s">
        <v>366</v>
      </c>
      <c r="D133" s="6"/>
      <c r="E133" s="6"/>
      <c r="F133" s="11">
        <f>Source!AM55</f>
        <v>15.74</v>
      </c>
      <c r="G133" s="27" t="str">
        <f>Source!DE55</f>
        <v>*1,25</v>
      </c>
      <c r="H133" s="6">
        <f>Source!AV55</f>
        <v>1.047</v>
      </c>
      <c r="I133" s="6">
        <f>Source!BB55</f>
        <v>8.61</v>
      </c>
      <c r="J133" s="11">
        <f>Source!Q55</f>
        <v>1.77</v>
      </c>
      <c r="K133" s="6"/>
    </row>
    <row r="134" spans="1:11" ht="12.75">
      <c r="A134" s="6"/>
      <c r="B134" s="6"/>
      <c r="C134" s="6" t="s">
        <v>367</v>
      </c>
      <c r="D134" s="6"/>
      <c r="E134" s="6"/>
      <c r="F134" s="11">
        <f>Source!AN55</f>
        <v>1.18</v>
      </c>
      <c r="G134" s="27" t="str">
        <f>Source!DF55</f>
        <v>*1,25</v>
      </c>
      <c r="H134" s="6">
        <f>Source!AV55</f>
        <v>1.047</v>
      </c>
      <c r="I134" s="6">
        <f>Source!BS55</f>
        <v>11.65</v>
      </c>
      <c r="J134" s="32" t="str">
        <f>CONCATENATE("(",TEXT(+Source!R55,"0,00"),")")</f>
        <v>(0,18)</v>
      </c>
      <c r="K134" s="6"/>
    </row>
    <row r="135" spans="1:11" ht="12.75">
      <c r="A135" s="6"/>
      <c r="B135" s="6"/>
      <c r="C135" s="6" t="s">
        <v>368</v>
      </c>
      <c r="D135" s="6"/>
      <c r="E135" s="6"/>
      <c r="F135" s="11">
        <f>Source!AL55</f>
        <v>23.38</v>
      </c>
      <c r="G135" s="6">
        <f>Source!DD55</f>
      </c>
      <c r="H135" s="6">
        <f>Source!AW55</f>
        <v>1</v>
      </c>
      <c r="I135" s="6">
        <f>Source!BC55</f>
        <v>4.56</v>
      </c>
      <c r="J135" s="11">
        <f>Source!P55</f>
        <v>1.07</v>
      </c>
      <c r="K135" s="6"/>
    </row>
    <row r="136" spans="1:25" ht="96">
      <c r="A136" s="25" t="str">
        <f>Source!E56</f>
        <v>5,1</v>
      </c>
      <c r="B136" s="25" t="str">
        <f>Source!F56</f>
        <v>1.21-5-95</v>
      </c>
      <c r="C136" s="10" t="str">
        <f>Source!G56</f>
        <v>ВЫКЛЮЧАТЕЛИ ДЛЯ ВНУТРЕННИХ ЭЛЕКТРОПРОВОДОК ПРИ НАПРЯЖЕНИИ 250 В И СИЛЕ ТОКА 6 А, СЕРИЯ "МОСКВИЧКА", ТИП А56-006, ДВУХКЛАВИШНЫЙ, ОТКРЫТОЙ УСТАНОВКИ, ЦВЕТ БЕЛЫЙ</v>
      </c>
      <c r="D136" s="26" t="str">
        <f>Source!H56</f>
        <v>шт.</v>
      </c>
      <c r="E136" s="6">
        <f>ROUND(Source!I56,6)</f>
        <v>1</v>
      </c>
      <c r="F136" s="11">
        <f>IF(Source!AL56=0,Source!AK56,Source!AL56)</f>
        <v>11.46</v>
      </c>
      <c r="G136" s="27">
        <f>Source!DD56</f>
      </c>
      <c r="H136" s="6">
        <f>Source!AW56</f>
        <v>1</v>
      </c>
      <c r="I136" s="6">
        <f>Source!BC56</f>
        <v>2.26</v>
      </c>
      <c r="J136" s="11">
        <f>Source!O56</f>
        <v>25.9</v>
      </c>
      <c r="K136" s="6"/>
      <c r="O136">
        <f>IF(Source!BI56=1,(0),0)</f>
        <v>0</v>
      </c>
      <c r="P136">
        <f>IF(Source!BI56=2,(0),0)</f>
        <v>0</v>
      </c>
      <c r="Q136">
        <f>IF(Source!BI56=3,(0),0)</f>
        <v>0</v>
      </c>
      <c r="R136">
        <f>IF(Source!BI56=4,(0),0)</f>
        <v>0</v>
      </c>
      <c r="U136">
        <f>IF(Source!BI56=1,Source!O56+Source!X56+Source!Y56,0)</f>
        <v>0</v>
      </c>
      <c r="V136">
        <f>IF(Source!BI56=2,Source!O56+Source!X56+Source!Y56,0)</f>
        <v>25.9</v>
      </c>
      <c r="W136">
        <f>IF(Source!BI56=3,Source!O56+Source!X56+Source!Y56,0)</f>
        <v>0</v>
      </c>
      <c r="X136">
        <f>IF(Source!BI56=4,Source!O56+Source!X56+Source!Y56,0)</f>
        <v>0</v>
      </c>
      <c r="Y136">
        <v>24</v>
      </c>
    </row>
    <row r="137" spans="1:11" ht="12.75">
      <c r="A137" s="6"/>
      <c r="B137" s="6"/>
      <c r="C137" s="6" t="s">
        <v>361</v>
      </c>
      <c r="D137" s="6" t="s">
        <v>362</v>
      </c>
      <c r="E137" s="6">
        <f>Source!AT55</f>
        <v>87</v>
      </c>
      <c r="F137" s="6"/>
      <c r="G137" s="6"/>
      <c r="H137" s="6"/>
      <c r="I137" s="6"/>
      <c r="J137" s="11">
        <f>Source!X55</f>
        <v>60.45</v>
      </c>
      <c r="K137" s="6"/>
    </row>
    <row r="138" spans="1:11" ht="12.75">
      <c r="A138" s="6"/>
      <c r="B138" s="6"/>
      <c r="C138" s="6" t="s">
        <v>363</v>
      </c>
      <c r="D138" s="6" t="s">
        <v>362</v>
      </c>
      <c r="E138" s="6">
        <f>Source!AU55</f>
        <v>45</v>
      </c>
      <c r="F138" s="6"/>
      <c r="G138" s="6"/>
      <c r="H138" s="6"/>
      <c r="I138" s="6"/>
      <c r="J138" s="11">
        <f>Source!Y55</f>
        <v>31.27</v>
      </c>
      <c r="K138" s="6"/>
    </row>
    <row r="139" spans="1:11" ht="12.75">
      <c r="A139" s="6"/>
      <c r="B139" s="6"/>
      <c r="C139" s="6" t="s">
        <v>369</v>
      </c>
      <c r="D139" s="6" t="s">
        <v>362</v>
      </c>
      <c r="E139" s="6">
        <v>178</v>
      </c>
      <c r="F139" s="6"/>
      <c r="G139" s="6"/>
      <c r="H139" s="6"/>
      <c r="I139" s="6"/>
      <c r="J139" s="11">
        <f>ROUND(Source!R55*E139/100,2)</f>
        <v>0.32</v>
      </c>
      <c r="K139" s="6"/>
    </row>
    <row r="140" spans="1:11" ht="12.75">
      <c r="A140" s="28"/>
      <c r="B140" s="28"/>
      <c r="C140" s="28" t="s">
        <v>364</v>
      </c>
      <c r="D140" s="28" t="s">
        <v>365</v>
      </c>
      <c r="E140" s="28">
        <f>Source!AQ55</f>
        <v>38.1</v>
      </c>
      <c r="F140" s="28"/>
      <c r="G140" s="29" t="str">
        <f>Source!DI55</f>
        <v>*1,15</v>
      </c>
      <c r="H140" s="28">
        <f>Source!AV55</f>
        <v>1.047</v>
      </c>
      <c r="I140" s="28"/>
      <c r="J140" s="28"/>
      <c r="K140" s="30">
        <f>Source!U55</f>
        <v>0.45874304999999993</v>
      </c>
    </row>
    <row r="141" spans="9:24" ht="12.75">
      <c r="I141" s="42">
        <f>Source!S55+Source!Q55+SUM(J135:J139)</f>
        <v>190.26</v>
      </c>
      <c r="J141" s="42"/>
      <c r="K141" s="31">
        <f>IF(Source!I55&lt;&gt;0,ROUND(I141/Source!I55,2),0)</f>
        <v>19026</v>
      </c>
      <c r="O141">
        <f>IF(Source!BI55=1,((Source!CT55/IF(Source!BA55&lt;&gt;0,Source!BA55,1)*Source!I55)+(Source!CR55/IF(Source!BB55&lt;&gt;0,Source!BB55,1)*Source!I55)+(Source!CQ55/IF(Source!BC55&lt;&gt;0,Source!BC55,1)*Source!I55)+((Source!DN55/100)*(Source!CT55/IF(Source!BA55&lt;&gt;0,Source!BA55,1)*Source!I55))+((Source!DO55/100)*(Source!CT55/IF(Source!BA55&lt;&gt;0,Source!BA55,1)*Source!I55))+((Source!CS55/IF(Source!BS55&lt;&gt;0,Source!BS55,1)*Source!I55)*1.75)),0)</f>
        <v>0</v>
      </c>
      <c r="P141">
        <f>IF(Source!BI55=2,((Source!CT55/IF(Source!BA55&lt;&gt;0,Source!BA55,1)*Source!I55)+(Source!CR55/IF(Source!BB55&lt;&gt;0,Source!BB55,1)*Source!I55)+(Source!CQ55/IF(Source!BC55&lt;&gt;0,Source!BC55,1)*Source!I55)+((Source!DN55/100)*(Source!CT55/IF(Source!BA55&lt;&gt;0,Source!BA55,1)*Source!I55))+((Source!DO55/100)*(Source!CT55/IF(Source!BA55&lt;&gt;0,Source!BA55,1)*Source!I55))+((Source!CS55/IF(Source!BS55&lt;&gt;0,Source!BS55,1)*Source!I55)*1.75)),0)</f>
        <v>17.224706553999994</v>
      </c>
      <c r="Q141">
        <f>IF(Source!BI55=3,((Source!CT55/IF(Source!BA55&lt;&gt;0,Source!BA55,1)*Source!I55)+(Source!CR55/IF(Source!BB55&lt;&gt;0,Source!BB55,1)*Source!I55)+(Source!CQ55/IF(Source!BC55&lt;&gt;0,Source!BC55,1)*Source!I55)+((Source!DN55/100)*(Source!CT55/IF(Source!BA55&lt;&gt;0,Source!BA55,1)*Source!I55))+((Source!DO55/100)*(Source!CT55/IF(Source!BA55&lt;&gt;0,Source!BA55,1)*Source!I55))+((Source!CS55/IF(Source!BS55&lt;&gt;0,Source!BS55,1)*Source!I55)*1.75)),0)</f>
        <v>0</v>
      </c>
      <c r="R141">
        <f>IF(Source!BI55=4,((Source!CT55/IF(Source!BA55&lt;&gt;0,Source!BA55,1)*Source!I55)+(Source!CR55/IF(Source!BB55&lt;&gt;0,Source!BB55,1)*Source!I55)+(Source!CQ55/IF(Source!BC55&lt;&gt;0,Source!BC55,1)*Source!I55)+((Source!DN55/100)*(Source!CT55/IF(Source!BA55&lt;&gt;0,Source!BA55,1)*Source!I55))+((Source!DO55/100)*(Source!CT55/IF(Source!BA55&lt;&gt;0,Source!BA55,1)*Source!I55))+((Source!CS55/IF(Source!BS55&lt;&gt;0,Source!BS55,1)*Source!I55)*1.75)),0)</f>
        <v>0</v>
      </c>
      <c r="U141">
        <f>IF(Source!BI55=1,Source!O55+Source!X55+Source!Y55+Source!R55*178/100,0)</f>
        <v>0</v>
      </c>
      <c r="V141">
        <f>IF(Source!BI55=2,Source!O55+Source!X55+Source!Y55+Source!R55*178/100,0)</f>
        <v>164.3604</v>
      </c>
      <c r="W141">
        <f>IF(Source!BI55=3,Source!O55+Source!X55+Source!Y55+Source!R55*178/100,0)</f>
        <v>0</v>
      </c>
      <c r="X141">
        <f>IF(Source!BI55=4,Source!O55+Source!X55+Source!Y55+Source!R55*178/100,0)</f>
        <v>0</v>
      </c>
    </row>
    <row r="142" spans="1:25" ht="36">
      <c r="A142" s="25" t="str">
        <f>Source!E57</f>
        <v>6</v>
      </c>
      <c r="B142" s="25" t="str">
        <f>Source!F57</f>
        <v>4.8-280-1</v>
      </c>
      <c r="C142" s="10" t="str">
        <f>Source!G57</f>
        <v>ПРОКЛАДКА ПЛАСТИКОВОГО КАБЕЛЬ-КАНАЛА ПО КИРПИЧНОМУ ОСНОВАНИЮ</v>
      </c>
      <c r="D142" s="26" t="str">
        <f>Source!H57</f>
        <v>100 м</v>
      </c>
      <c r="E142" s="6">
        <f>ROUND(Source!I57,6)</f>
        <v>0.08</v>
      </c>
      <c r="F142" s="6"/>
      <c r="G142" s="6"/>
      <c r="H142" s="6"/>
      <c r="I142" s="6"/>
      <c r="J142" s="6"/>
      <c r="K142" s="6"/>
      <c r="Y142">
        <v>25</v>
      </c>
    </row>
    <row r="143" spans="1:11" ht="12.75">
      <c r="A143" s="6"/>
      <c r="B143" s="6"/>
      <c r="C143" s="6" t="s">
        <v>360</v>
      </c>
      <c r="D143" s="6"/>
      <c r="E143" s="6"/>
      <c r="F143" s="11">
        <f>Source!AO57</f>
        <v>405.5</v>
      </c>
      <c r="G143" s="27" t="str">
        <f>Source!DG57</f>
        <v>*1,15</v>
      </c>
      <c r="H143" s="6">
        <f>Source!AV57</f>
        <v>1.047</v>
      </c>
      <c r="I143" s="6">
        <f>Source!BA57</f>
        <v>11.65</v>
      </c>
      <c r="J143" s="11">
        <f>Source!S57</f>
        <v>455.04</v>
      </c>
      <c r="K143" s="6"/>
    </row>
    <row r="144" spans="1:11" ht="12.75">
      <c r="A144" s="6"/>
      <c r="B144" s="6"/>
      <c r="C144" s="6" t="s">
        <v>366</v>
      </c>
      <c r="D144" s="6"/>
      <c r="E144" s="6"/>
      <c r="F144" s="11">
        <f>Source!AM57</f>
        <v>24.51</v>
      </c>
      <c r="G144" s="27" t="str">
        <f>Source!DE57</f>
        <v>*1,25</v>
      </c>
      <c r="H144" s="6">
        <f>Source!AV57</f>
        <v>1.047</v>
      </c>
      <c r="I144" s="6">
        <f>Source!BB57</f>
        <v>5</v>
      </c>
      <c r="J144" s="11">
        <f>Source!Q57</f>
        <v>12.83</v>
      </c>
      <c r="K144" s="6"/>
    </row>
    <row r="145" spans="1:11" ht="12.75">
      <c r="A145" s="6"/>
      <c r="B145" s="6"/>
      <c r="C145" s="6" t="s">
        <v>367</v>
      </c>
      <c r="D145" s="6"/>
      <c r="E145" s="6"/>
      <c r="F145" s="11">
        <f>Source!AN57</f>
        <v>3.66</v>
      </c>
      <c r="G145" s="27" t="str">
        <f>Source!DF57</f>
        <v>*1,25</v>
      </c>
      <c r="H145" s="6">
        <f>Source!AV57</f>
        <v>1.047</v>
      </c>
      <c r="I145" s="6">
        <f>Source!BS57</f>
        <v>11.65</v>
      </c>
      <c r="J145" s="32" t="str">
        <f>CONCATENATE("(",TEXT(+Source!R57,"0,00"),")")</f>
        <v>(4,46)</v>
      </c>
      <c r="K145" s="6"/>
    </row>
    <row r="146" spans="1:11" ht="12.75">
      <c r="A146" s="6"/>
      <c r="B146" s="6"/>
      <c r="C146" s="6" t="s">
        <v>368</v>
      </c>
      <c r="D146" s="6"/>
      <c r="E146" s="6"/>
      <c r="F146" s="11">
        <f>Source!AL57</f>
        <v>1018.27</v>
      </c>
      <c r="G146" s="6">
        <f>Source!DD57</f>
      </c>
      <c r="H146" s="6">
        <f>Source!AW57</f>
        <v>1</v>
      </c>
      <c r="I146" s="6">
        <f>Source!BC57</f>
        <v>1.76</v>
      </c>
      <c r="J146" s="11">
        <f>Source!P57</f>
        <v>143.37</v>
      </c>
      <c r="K146" s="6"/>
    </row>
    <row r="147" spans="1:25" ht="36">
      <c r="A147" s="25" t="str">
        <f>Source!E58</f>
        <v>6,2</v>
      </c>
      <c r="B147" s="25" t="str">
        <f>Source!F58</f>
        <v>1.1-1-1962</v>
      </c>
      <c r="C147" s="10" t="str">
        <f>Source!G58</f>
        <v>КОРОБА ЭЛЕКТРОТЕХНИЧЕСКИЕ ДЛЯ ПРОКЛАДКИ ПРОВОДОВ, РАЗМЕР 10 Х 15 ММ</v>
      </c>
      <c r="D147" s="26" t="str">
        <f>Source!H58</f>
        <v>м</v>
      </c>
      <c r="E147" s="6">
        <f>ROUND(Source!I58,6)</f>
        <v>8</v>
      </c>
      <c r="F147" s="11">
        <f>IF(Source!AL58=0,Source!AK58,Source!AL58)</f>
        <v>3.8</v>
      </c>
      <c r="G147" s="27">
        <f>Source!DD58</f>
      </c>
      <c r="H147" s="6">
        <f>Source!AW58</f>
        <v>1</v>
      </c>
      <c r="I147" s="6">
        <f>Source!BC58</f>
        <v>1.76</v>
      </c>
      <c r="J147" s="11">
        <f>Source!O58</f>
        <v>53.5</v>
      </c>
      <c r="K147" s="6"/>
      <c r="O147">
        <f>IF(Source!BI58=1,(0),0)</f>
        <v>0</v>
      </c>
      <c r="P147">
        <f>IF(Source!BI58=2,(0),0)</f>
        <v>0</v>
      </c>
      <c r="Q147">
        <f>IF(Source!BI58=3,(0),0)</f>
        <v>0</v>
      </c>
      <c r="R147">
        <f>IF(Source!BI58=4,(0),0)</f>
        <v>0</v>
      </c>
      <c r="U147">
        <f>IF(Source!BI58=1,Source!O58+Source!X58+Source!Y58,0)</f>
        <v>0</v>
      </c>
      <c r="V147">
        <f>IF(Source!BI58=2,Source!O58+Source!X58+Source!Y58,0)</f>
        <v>53.5</v>
      </c>
      <c r="W147">
        <f>IF(Source!BI58=3,Source!O58+Source!X58+Source!Y58,0)</f>
        <v>0</v>
      </c>
      <c r="X147">
        <f>IF(Source!BI58=4,Source!O58+Source!X58+Source!Y58,0)</f>
        <v>0</v>
      </c>
      <c r="Y147">
        <v>26</v>
      </c>
    </row>
    <row r="148" spans="1:11" ht="12.75">
      <c r="A148" s="6"/>
      <c r="B148" s="6"/>
      <c r="C148" s="6" t="s">
        <v>361</v>
      </c>
      <c r="D148" s="6" t="s">
        <v>362</v>
      </c>
      <c r="E148" s="6">
        <f>Source!AT57</f>
        <v>87</v>
      </c>
      <c r="F148" s="6"/>
      <c r="G148" s="6"/>
      <c r="H148" s="6"/>
      <c r="I148" s="6"/>
      <c r="J148" s="11">
        <f>Source!X57</f>
        <v>395.88</v>
      </c>
      <c r="K148" s="6"/>
    </row>
    <row r="149" spans="1:11" ht="12.75">
      <c r="A149" s="6"/>
      <c r="B149" s="6"/>
      <c r="C149" s="6" t="s">
        <v>363</v>
      </c>
      <c r="D149" s="6" t="s">
        <v>362</v>
      </c>
      <c r="E149" s="6">
        <f>Source!AU57</f>
        <v>45</v>
      </c>
      <c r="F149" s="6"/>
      <c r="G149" s="6"/>
      <c r="H149" s="6"/>
      <c r="I149" s="6"/>
      <c r="J149" s="11">
        <f>Source!Y57</f>
        <v>204.77</v>
      </c>
      <c r="K149" s="6"/>
    </row>
    <row r="150" spans="1:11" ht="12.75">
      <c r="A150" s="6"/>
      <c r="B150" s="6"/>
      <c r="C150" s="6" t="s">
        <v>369</v>
      </c>
      <c r="D150" s="6" t="s">
        <v>362</v>
      </c>
      <c r="E150" s="6">
        <v>178</v>
      </c>
      <c r="F150" s="6"/>
      <c r="G150" s="6"/>
      <c r="H150" s="6"/>
      <c r="I150" s="6"/>
      <c r="J150" s="11">
        <f>ROUND(Source!R57*E150/100,2)</f>
        <v>7.94</v>
      </c>
      <c r="K150" s="6"/>
    </row>
    <row r="151" spans="1:11" ht="12.75">
      <c r="A151" s="28"/>
      <c r="B151" s="28"/>
      <c r="C151" s="28" t="s">
        <v>364</v>
      </c>
      <c r="D151" s="28" t="s">
        <v>365</v>
      </c>
      <c r="E151" s="28">
        <f>Source!AQ57</f>
        <v>33.79</v>
      </c>
      <c r="F151" s="28"/>
      <c r="G151" s="29" t="str">
        <f>Source!DI57</f>
        <v>*1,15</v>
      </c>
      <c r="H151" s="28">
        <f>Source!AV57</f>
        <v>1.047</v>
      </c>
      <c r="I151" s="28"/>
      <c r="J151" s="28"/>
      <c r="K151" s="30">
        <f>Source!U57</f>
        <v>3.25478796</v>
      </c>
    </row>
    <row r="152" spans="9:24" ht="12.75">
      <c r="I152" s="42">
        <f>Source!S57+Source!Q57+SUM(J146:J150)</f>
        <v>1273.33</v>
      </c>
      <c r="J152" s="42"/>
      <c r="K152" s="31">
        <f>IF(Source!I57&lt;&gt;0,ROUND(I152/Source!I57,2),0)</f>
        <v>15916.63</v>
      </c>
      <c r="O152">
        <f>IF(Source!BI57=1,((Source!CT57/IF(Source!BA57&lt;&gt;0,Source!BA57,1)*Source!I57)+(Source!CR57/IF(Source!BB57&lt;&gt;0,Source!BB57,1)*Source!I57)+(Source!CQ57/IF(Source!BC57&lt;&gt;0,Source!BC57,1)*Source!I57)+((Source!DN57/100)*(Source!CT57/IF(Source!BA57&lt;&gt;0,Source!BA57,1)*Source!I57))+((Source!DO57/100)*(Source!CT57/IF(Source!BA57&lt;&gt;0,Source!BA57,1)*Source!I57))+((Source!CS57/IF(Source!BS57&lt;&gt;0,Source!BS57,1)*Source!I57)*1.75)),0)</f>
        <v>0</v>
      </c>
      <c r="P152">
        <f>IF(Source!BI57=2,((Source!CT57/IF(Source!BA57&lt;&gt;0,Source!BA57,1)*Source!I57)+(Source!CR57/IF(Source!BB57&lt;&gt;0,Source!BB57,1)*Source!I57)+(Source!CQ57/IF(Source!BC57&lt;&gt;0,Source!BC57,1)*Source!I57)+((Source!DN57/100)*(Source!CT57/IF(Source!BA57&lt;&gt;0,Source!BA57,1)*Source!I57))+((Source!DO57/100)*(Source!CT57/IF(Source!BA57&lt;&gt;0,Source!BA57,1)*Source!I57))+((Source!CS57/IF(Source!BS57&lt;&gt;0,Source!BS57,1)*Source!I57)*1.75)),0)</f>
        <v>194.45526392</v>
      </c>
      <c r="Q152">
        <f>IF(Source!BI57=3,((Source!CT57/IF(Source!BA57&lt;&gt;0,Source!BA57,1)*Source!I57)+(Source!CR57/IF(Source!BB57&lt;&gt;0,Source!BB57,1)*Source!I57)+(Source!CQ57/IF(Source!BC57&lt;&gt;0,Source!BC57,1)*Source!I57)+((Source!DN57/100)*(Source!CT57/IF(Source!BA57&lt;&gt;0,Source!BA57,1)*Source!I57))+((Source!DO57/100)*(Source!CT57/IF(Source!BA57&lt;&gt;0,Source!BA57,1)*Source!I57))+((Source!CS57/IF(Source!BS57&lt;&gt;0,Source!BS57,1)*Source!I57)*1.75)),0)</f>
        <v>0</v>
      </c>
      <c r="R152">
        <f>IF(Source!BI57=4,((Source!CT57/IF(Source!BA57&lt;&gt;0,Source!BA57,1)*Source!I57)+(Source!CR57/IF(Source!BB57&lt;&gt;0,Source!BB57,1)*Source!I57)+(Source!CQ57/IF(Source!BC57&lt;&gt;0,Source!BC57,1)*Source!I57)+((Source!DN57/100)*(Source!CT57/IF(Source!BA57&lt;&gt;0,Source!BA57,1)*Source!I57))+((Source!DO57/100)*(Source!CT57/IF(Source!BA57&lt;&gt;0,Source!BA57,1)*Source!I57))+((Source!CS57/IF(Source!BS57&lt;&gt;0,Source!BS57,1)*Source!I57)*1.75)),0)</f>
        <v>0</v>
      </c>
      <c r="U152">
        <f>IF(Source!BI57=1,Source!O57+Source!X57+Source!Y57+Source!R57*178/100,0)</f>
        <v>0</v>
      </c>
      <c r="V152">
        <f>IF(Source!BI57=2,Source!O57+Source!X57+Source!Y57+Source!R57*178/100,0)</f>
        <v>1219.8288</v>
      </c>
      <c r="W152">
        <f>IF(Source!BI57=3,Source!O57+Source!X57+Source!Y57+Source!R57*178/100,0)</f>
        <v>0</v>
      </c>
      <c r="X152">
        <f>IF(Source!BI57=4,Source!O57+Source!X57+Source!Y57+Source!R57*178/100,0)</f>
        <v>0</v>
      </c>
    </row>
    <row r="153" spans="1:25" ht="24">
      <c r="A153" s="25" t="str">
        <f>Source!E59</f>
        <v>7</v>
      </c>
      <c r="B153" s="25" t="str">
        <f>Source!F59</f>
        <v>4.8-162-1</v>
      </c>
      <c r="C153" s="10" t="str">
        <f>Source!G59</f>
        <v>ПРОВОДА И КАБЕЛИ В КОРОБАХ, ПРОВОД, СЕЧЕНИЕ: ДО 6 ММ2</v>
      </c>
      <c r="D153" s="26" t="str">
        <f>Source!H59</f>
        <v>100 м</v>
      </c>
      <c r="E153" s="6">
        <f>ROUND(Source!I59,6)</f>
        <v>0.08</v>
      </c>
      <c r="F153" s="6"/>
      <c r="G153" s="6"/>
      <c r="H153" s="6"/>
      <c r="I153" s="6"/>
      <c r="J153" s="6"/>
      <c r="K153" s="6"/>
      <c r="Y153">
        <v>27</v>
      </c>
    </row>
    <row r="154" spans="1:11" ht="12.75">
      <c r="A154" s="6"/>
      <c r="B154" s="6"/>
      <c r="C154" s="6" t="s">
        <v>360</v>
      </c>
      <c r="D154" s="6"/>
      <c r="E154" s="6"/>
      <c r="F154" s="11">
        <f>Source!AO59</f>
        <v>38.1</v>
      </c>
      <c r="G154" s="27" t="str">
        <f>Source!DG59</f>
        <v>*1,15</v>
      </c>
      <c r="H154" s="6">
        <f>Source!AV59</f>
        <v>1.047</v>
      </c>
      <c r="I154" s="6">
        <f>Source!BA59</f>
        <v>11.65</v>
      </c>
      <c r="J154" s="11">
        <f>Source!S59</f>
        <v>42.75</v>
      </c>
      <c r="K154" s="6"/>
    </row>
    <row r="155" spans="1:11" ht="12.75">
      <c r="A155" s="6"/>
      <c r="B155" s="6"/>
      <c r="C155" s="6" t="s">
        <v>366</v>
      </c>
      <c r="D155" s="6"/>
      <c r="E155" s="6"/>
      <c r="F155" s="11">
        <f>Source!AM59</f>
        <v>0.85</v>
      </c>
      <c r="G155" s="27" t="str">
        <f>Source!DE59</f>
        <v>*1,25</v>
      </c>
      <c r="H155" s="6">
        <f>Source!AV59</f>
        <v>1.047</v>
      </c>
      <c r="I155" s="6">
        <f>Source!BB59</f>
        <v>7.13</v>
      </c>
      <c r="J155" s="11">
        <f>Source!Q59</f>
        <v>0.63</v>
      </c>
      <c r="K155" s="6"/>
    </row>
    <row r="156" spans="1:11" ht="12.75">
      <c r="A156" s="6"/>
      <c r="B156" s="6"/>
      <c r="C156" s="6" t="s">
        <v>367</v>
      </c>
      <c r="D156" s="6"/>
      <c r="E156" s="6"/>
      <c r="F156" s="11">
        <f>Source!AN59</f>
        <v>0.2</v>
      </c>
      <c r="G156" s="27" t="str">
        <f>Source!DF59</f>
        <v>*1,25</v>
      </c>
      <c r="H156" s="6">
        <f>Source!AV59</f>
        <v>1.047</v>
      </c>
      <c r="I156" s="6">
        <f>Source!BS59</f>
        <v>11.65</v>
      </c>
      <c r="J156" s="32" t="str">
        <f>CONCATENATE("(",TEXT(+Source!R59,"0,00"),")")</f>
        <v>(0,24)</v>
      </c>
      <c r="K156" s="6"/>
    </row>
    <row r="157" spans="1:11" ht="12.75">
      <c r="A157" s="6"/>
      <c r="B157" s="6"/>
      <c r="C157" s="6" t="s">
        <v>368</v>
      </c>
      <c r="D157" s="6"/>
      <c r="E157" s="6"/>
      <c r="F157" s="11">
        <f>Source!AL59</f>
        <v>3.71</v>
      </c>
      <c r="G157" s="6">
        <f>Source!DD59</f>
      </c>
      <c r="H157" s="6">
        <f>Source!AW59</f>
        <v>1</v>
      </c>
      <c r="I157" s="6">
        <f>Source!BC59</f>
        <v>4.07</v>
      </c>
      <c r="J157" s="11">
        <f>Source!P59</f>
        <v>1.21</v>
      </c>
      <c r="K157" s="6"/>
    </row>
    <row r="158" spans="1:25" ht="96">
      <c r="A158" s="25" t="str">
        <f>Source!E60</f>
        <v>7,1</v>
      </c>
      <c r="B158" s="25" t="str">
        <f>Source!F60</f>
        <v>1.23-13-123</v>
      </c>
      <c r="C158" s="10" t="str">
        <f>Source!G60</f>
        <v>ПРОВОДА СИЛОВЫЕ С МЕДНЫМИ ЖИЛАМИ С ПОЛИВИНИЛХЛОРИДНОЙ ИЗОЛЯЦИЕЙ В ПОЛИВИНИЛХЛОРИДНОЙ ОБОЛОЧКЕ, НАПРЯЖЕНИЕ 250 В, МАРКА ПУНП, ЧИСЛО ЖИЛ И СЕЧЕНИЕ 3Х1,5 ММ2</v>
      </c>
      <c r="D158" s="26" t="str">
        <f>Source!H60</f>
        <v>км</v>
      </c>
      <c r="E158" s="6">
        <f>ROUND(Source!I60,6)</f>
        <v>0.008</v>
      </c>
      <c r="F158" s="11">
        <f>IF(Source!AL60=0,Source!AK60,Source!AL60)</f>
        <v>3984.91</v>
      </c>
      <c r="G158" s="27">
        <f>Source!DD60</f>
      </c>
      <c r="H158" s="6">
        <f>Source!AW60</f>
        <v>1</v>
      </c>
      <c r="I158" s="6">
        <f>Source!BC60</f>
        <v>2.36</v>
      </c>
      <c r="J158" s="11">
        <f>Source!O60</f>
        <v>75.24</v>
      </c>
      <c r="K158" s="6"/>
      <c r="O158">
        <f>IF(Source!BI60=1,(0),0)</f>
        <v>0</v>
      </c>
      <c r="P158">
        <f>IF(Source!BI60=2,(0),0)</f>
        <v>0</v>
      </c>
      <c r="Q158">
        <f>IF(Source!BI60=3,(0),0)</f>
        <v>0</v>
      </c>
      <c r="R158">
        <f>IF(Source!BI60=4,(0),0)</f>
        <v>0</v>
      </c>
      <c r="U158">
        <f>IF(Source!BI60=1,Source!O60+Source!X60+Source!Y60,0)</f>
        <v>0</v>
      </c>
      <c r="V158">
        <f>IF(Source!BI60=2,Source!O60+Source!X60+Source!Y60,0)</f>
        <v>75.24</v>
      </c>
      <c r="W158">
        <f>IF(Source!BI60=3,Source!O60+Source!X60+Source!Y60,0)</f>
        <v>0</v>
      </c>
      <c r="X158">
        <f>IF(Source!BI60=4,Source!O60+Source!X60+Source!Y60,0)</f>
        <v>0</v>
      </c>
      <c r="Y158">
        <v>28</v>
      </c>
    </row>
    <row r="159" spans="1:11" ht="12.75">
      <c r="A159" s="6"/>
      <c r="B159" s="6"/>
      <c r="C159" s="6" t="s">
        <v>361</v>
      </c>
      <c r="D159" s="6" t="s">
        <v>362</v>
      </c>
      <c r="E159" s="6">
        <f>Source!AT59</f>
        <v>87</v>
      </c>
      <c r="F159" s="6"/>
      <c r="G159" s="6"/>
      <c r="H159" s="6"/>
      <c r="I159" s="6"/>
      <c r="J159" s="11">
        <f>Source!X59</f>
        <v>37.19</v>
      </c>
      <c r="K159" s="6"/>
    </row>
    <row r="160" spans="1:11" ht="12.75">
      <c r="A160" s="6"/>
      <c r="B160" s="6"/>
      <c r="C160" s="6" t="s">
        <v>363</v>
      </c>
      <c r="D160" s="6" t="s">
        <v>362</v>
      </c>
      <c r="E160" s="6">
        <f>Source!AU59</f>
        <v>45</v>
      </c>
      <c r="F160" s="6"/>
      <c r="G160" s="6"/>
      <c r="H160" s="6"/>
      <c r="I160" s="6"/>
      <c r="J160" s="11">
        <f>Source!Y59</f>
        <v>19.24</v>
      </c>
      <c r="K160" s="6"/>
    </row>
    <row r="161" spans="1:11" ht="12.75">
      <c r="A161" s="6"/>
      <c r="B161" s="6"/>
      <c r="C161" s="6" t="s">
        <v>369</v>
      </c>
      <c r="D161" s="6" t="s">
        <v>362</v>
      </c>
      <c r="E161" s="6">
        <v>178</v>
      </c>
      <c r="F161" s="6"/>
      <c r="G161" s="6"/>
      <c r="H161" s="6"/>
      <c r="I161" s="6"/>
      <c r="J161" s="11">
        <f>ROUND(Source!R59*E161/100,2)</f>
        <v>0.43</v>
      </c>
      <c r="K161" s="6"/>
    </row>
    <row r="162" spans="1:11" ht="12.75">
      <c r="A162" s="28"/>
      <c r="B162" s="28"/>
      <c r="C162" s="28" t="s">
        <v>364</v>
      </c>
      <c r="D162" s="28" t="s">
        <v>365</v>
      </c>
      <c r="E162" s="28">
        <f>Source!AQ59</f>
        <v>3.09</v>
      </c>
      <c r="F162" s="28"/>
      <c r="G162" s="29" t="str">
        <f>Source!DI59</f>
        <v>*1,15</v>
      </c>
      <c r="H162" s="28">
        <f>Source!AV59</f>
        <v>1.047</v>
      </c>
      <c r="I162" s="28"/>
      <c r="J162" s="28"/>
      <c r="K162" s="30">
        <f>Source!U59</f>
        <v>0.29764115999999996</v>
      </c>
    </row>
    <row r="163" spans="9:24" ht="12.75">
      <c r="I163" s="42">
        <f>Source!S59+Source!Q59+SUM(J157:J161)</f>
        <v>176.69</v>
      </c>
      <c r="J163" s="42"/>
      <c r="K163" s="31">
        <f>IF(Source!I59&lt;&gt;0,ROUND(I163/Source!I59,2),0)</f>
        <v>2208.63</v>
      </c>
      <c r="O163">
        <f>IF(Source!BI59=1,((Source!CT59/IF(Source!BA59&lt;&gt;0,Source!BA59,1)*Source!I59)+(Source!CR59/IF(Source!BB59&lt;&gt;0,Source!BB59,1)*Source!I59)+(Source!CQ59/IF(Source!BC59&lt;&gt;0,Source!BC59,1)*Source!I59)+((Source!DN59/100)*(Source!CT59/IF(Source!BA59&lt;&gt;0,Source!BA59,1)*Source!I59))+((Source!DO59/100)*(Source!CT59/IF(Source!BA59&lt;&gt;0,Source!BA59,1)*Source!I59))+((Source!CS59/IF(Source!BS59&lt;&gt;0,Source!BS59,1)*Source!I59)*1.75)),0)</f>
        <v>0</v>
      </c>
      <c r="P163">
        <f>IF(Source!BI59=2,((Source!CT59/IF(Source!BA59&lt;&gt;0,Source!BA59,1)*Source!I59)+(Source!CR59/IF(Source!BB59&lt;&gt;0,Source!BB59,1)*Source!I59)+(Source!CQ59/IF(Source!BC59&lt;&gt;0,Source!BC59,1)*Source!I59)+((Source!DN59/100)*(Source!CT59/IF(Source!BA59&lt;&gt;0,Source!BA59,1)*Source!I59))+((Source!DO59/100)*(Source!CT59/IF(Source!BA59&lt;&gt;0,Source!BA59,1)*Source!I59))+((Source!CS59/IF(Source!BS59&lt;&gt;0,Source!BS59,1)*Source!I59)*1.75)),0)</f>
        <v>10.734983763999999</v>
      </c>
      <c r="Q163">
        <f>IF(Source!BI59=3,((Source!CT59/IF(Source!BA59&lt;&gt;0,Source!BA59,1)*Source!I59)+(Source!CR59/IF(Source!BB59&lt;&gt;0,Source!BB59,1)*Source!I59)+(Source!CQ59/IF(Source!BC59&lt;&gt;0,Source!BC59,1)*Source!I59)+((Source!DN59/100)*(Source!CT59/IF(Source!BA59&lt;&gt;0,Source!BA59,1)*Source!I59))+((Source!DO59/100)*(Source!CT59/IF(Source!BA59&lt;&gt;0,Source!BA59,1)*Source!I59))+((Source!CS59/IF(Source!BS59&lt;&gt;0,Source!BS59,1)*Source!I59)*1.75)),0)</f>
        <v>0</v>
      </c>
      <c r="R163">
        <f>IF(Source!BI59=4,((Source!CT59/IF(Source!BA59&lt;&gt;0,Source!BA59,1)*Source!I59)+(Source!CR59/IF(Source!BB59&lt;&gt;0,Source!BB59,1)*Source!I59)+(Source!CQ59/IF(Source!BC59&lt;&gt;0,Source!BC59,1)*Source!I59)+((Source!DN59/100)*(Source!CT59/IF(Source!BA59&lt;&gt;0,Source!BA59,1)*Source!I59))+((Source!DO59/100)*(Source!CT59/IF(Source!BA59&lt;&gt;0,Source!BA59,1)*Source!I59))+((Source!CS59/IF(Source!BS59&lt;&gt;0,Source!BS59,1)*Source!I59)*1.75)),0)</f>
        <v>0</v>
      </c>
      <c r="U163">
        <f>IF(Source!BI59=1,Source!O59+Source!X59+Source!Y59+Source!R59*178/100,0)</f>
        <v>0</v>
      </c>
      <c r="V163">
        <f>IF(Source!BI59=2,Source!O59+Source!X59+Source!Y59+Source!R59*178/100,0)</f>
        <v>101.4472</v>
      </c>
      <c r="W163">
        <f>IF(Source!BI59=3,Source!O59+Source!X59+Source!Y59+Source!R59*178/100,0)</f>
        <v>0</v>
      </c>
      <c r="X163">
        <f>IF(Source!BI59=4,Source!O59+Source!X59+Source!Y59+Source!R59*178/100,0)</f>
        <v>0</v>
      </c>
    </row>
    <row r="165" spans="3:20" s="9" customFormat="1" ht="12.75">
      <c r="C165" s="9" t="s">
        <v>370</v>
      </c>
      <c r="I165" s="41">
        <f>ROUND(Source!AB44+Source!AK44+Source!AL44+Source!AE44*T165/100,2)</f>
        <v>18747.92</v>
      </c>
      <c r="J165" s="41"/>
      <c r="T165" s="9">
        <v>178</v>
      </c>
    </row>
    <row r="167" spans="3:11" ht="15.75">
      <c r="C167" s="24" t="s">
        <v>371</v>
      </c>
      <c r="D167" s="43" t="str">
        <f>IF(Source!C12="1",Source!F78,Source!G78)</f>
        <v>ЭЛЕКТРИКА В КАБИНЕТАХ</v>
      </c>
      <c r="E167" s="44"/>
      <c r="F167" s="44"/>
      <c r="G167" s="44"/>
      <c r="H167" s="44"/>
      <c r="I167" s="44"/>
      <c r="J167" s="44"/>
      <c r="K167" s="44"/>
    </row>
    <row r="169" spans="1:25" ht="36">
      <c r="A169" s="25" t="str">
        <f>Source!E82</f>
        <v>1</v>
      </c>
      <c r="B169" s="25" t="str">
        <f>Source!F82</f>
        <v>4.8-243-8</v>
      </c>
      <c r="C169" s="10" t="str">
        <f>Source!G82</f>
        <v>РОЗЕТКА ШТЕПСЕЛЬНАЯ НЕУТОПЛЕННОГО ТИПА ПРИ ОТКРЫТОЙ ПРОВОДКЕ</v>
      </c>
      <c r="D169" s="26" t="str">
        <f>Source!H82</f>
        <v>100 шт.</v>
      </c>
      <c r="E169" s="6">
        <f>ROUND(Source!I82,6)</f>
        <v>0.05</v>
      </c>
      <c r="F169" s="6"/>
      <c r="G169" s="6"/>
      <c r="H169" s="6"/>
      <c r="I169" s="6"/>
      <c r="J169" s="6"/>
      <c r="K169" s="6"/>
      <c r="Y169">
        <v>29</v>
      </c>
    </row>
    <row r="170" spans="1:11" ht="12.75">
      <c r="A170" s="6"/>
      <c r="B170" s="6"/>
      <c r="C170" s="6" t="s">
        <v>360</v>
      </c>
      <c r="D170" s="6"/>
      <c r="E170" s="6"/>
      <c r="F170" s="11">
        <f>Source!AO82</f>
        <v>483.99</v>
      </c>
      <c r="G170" s="27" t="str">
        <f>Source!DG82</f>
        <v>*1,15</v>
      </c>
      <c r="H170" s="6">
        <f>Source!AV82</f>
        <v>1.047</v>
      </c>
      <c r="I170" s="6">
        <f>Source!BA82</f>
        <v>11.65</v>
      </c>
      <c r="J170" s="11">
        <f>Source!S82</f>
        <v>339.45</v>
      </c>
      <c r="K170" s="6"/>
    </row>
    <row r="171" spans="1:11" ht="12.75">
      <c r="A171" s="6"/>
      <c r="B171" s="6"/>
      <c r="C171" s="6" t="s">
        <v>366</v>
      </c>
      <c r="D171" s="6"/>
      <c r="E171" s="6"/>
      <c r="F171" s="11">
        <f>Source!AM82</f>
        <v>15.74</v>
      </c>
      <c r="G171" s="27" t="str">
        <f>Source!DE82</f>
        <v>*1,25</v>
      </c>
      <c r="H171" s="6">
        <f>Source!AV82</f>
        <v>1.047</v>
      </c>
      <c r="I171" s="6">
        <f>Source!BB82</f>
        <v>8.61</v>
      </c>
      <c r="J171" s="11">
        <f>Source!Q82</f>
        <v>8.87</v>
      </c>
      <c r="K171" s="6"/>
    </row>
    <row r="172" spans="1:11" ht="12.75">
      <c r="A172" s="6"/>
      <c r="B172" s="6"/>
      <c r="C172" s="6" t="s">
        <v>367</v>
      </c>
      <c r="D172" s="6"/>
      <c r="E172" s="6"/>
      <c r="F172" s="11">
        <f>Source!AN82</f>
        <v>1.18</v>
      </c>
      <c r="G172" s="27" t="str">
        <f>Source!DF82</f>
        <v>*1,25</v>
      </c>
      <c r="H172" s="6">
        <f>Source!AV82</f>
        <v>1.047</v>
      </c>
      <c r="I172" s="6">
        <f>Source!BS82</f>
        <v>11.65</v>
      </c>
      <c r="J172" s="32" t="str">
        <f>CONCATENATE("(",TEXT(+Source!R82,"0,00"),")")</f>
        <v>(0,90)</v>
      </c>
      <c r="K172" s="6"/>
    </row>
    <row r="173" spans="1:11" ht="12.75">
      <c r="A173" s="6"/>
      <c r="B173" s="6"/>
      <c r="C173" s="6" t="s">
        <v>368</v>
      </c>
      <c r="D173" s="6"/>
      <c r="E173" s="6"/>
      <c r="F173" s="11">
        <f>Source!AL82</f>
        <v>26.88</v>
      </c>
      <c r="G173" s="6">
        <f>Source!DD82</f>
      </c>
      <c r="H173" s="6">
        <f>Source!AW82</f>
        <v>1</v>
      </c>
      <c r="I173" s="6">
        <f>Source!BC82</f>
        <v>4.56</v>
      </c>
      <c r="J173" s="11">
        <f>Source!P82</f>
        <v>6.13</v>
      </c>
      <c r="K173" s="6"/>
    </row>
    <row r="174" spans="1:25" ht="72">
      <c r="A174" s="25" t="str">
        <f>Source!E83</f>
        <v>1,1</v>
      </c>
      <c r="B174" s="25" t="str">
        <f>Source!F83</f>
        <v>1.21-5-377</v>
      </c>
      <c r="C174" s="10" t="str">
        <f>Source!G83</f>
        <v>РОЗЕТКИ ШТЕПСЕЛЬНЫЕ, СЕРИЯ "РОССИЯНКА", ДВУХПОЛЮСНЫЕ СКРЫТОЙ УСТАНОВКИ С ЗАЗЕМЛЯЮЩИМ КОНТАКТОМ 10 А, 250 В, ТИП РС10/16-641, ЦВЕТ БЕЛЫЙ</v>
      </c>
      <c r="D174" s="26" t="str">
        <f>Source!H83</f>
        <v>шт.</v>
      </c>
      <c r="E174" s="6">
        <f>ROUND(Source!I83,6)</f>
        <v>5</v>
      </c>
      <c r="F174" s="11">
        <f>IF(Source!AL83=0,Source!AK83,Source!AL83)</f>
        <v>6.49</v>
      </c>
      <c r="G174" s="27">
        <f>Source!DD83</f>
      </c>
      <c r="H174" s="6">
        <f>Source!AW83</f>
        <v>1</v>
      </c>
      <c r="I174" s="6">
        <f>Source!BC83</f>
        <v>2.55</v>
      </c>
      <c r="J174" s="11">
        <f>Source!O83</f>
        <v>82.75</v>
      </c>
      <c r="K174" s="6"/>
      <c r="O174">
        <f>IF(Source!BI83=1,(0),0)</f>
        <v>0</v>
      </c>
      <c r="P174">
        <f>IF(Source!BI83=2,(0),0)</f>
        <v>0</v>
      </c>
      <c r="Q174">
        <f>IF(Source!BI83=3,(0),0)</f>
        <v>0</v>
      </c>
      <c r="R174">
        <f>IF(Source!BI83=4,(0),0)</f>
        <v>0</v>
      </c>
      <c r="U174">
        <f>IF(Source!BI83=1,Source!O83+Source!X83+Source!Y83,0)</f>
        <v>0</v>
      </c>
      <c r="V174">
        <f>IF(Source!BI83=2,Source!O83+Source!X83+Source!Y83,0)</f>
        <v>82.75</v>
      </c>
      <c r="W174">
        <f>IF(Source!BI83=3,Source!O83+Source!X83+Source!Y83,0)</f>
        <v>0</v>
      </c>
      <c r="X174">
        <f>IF(Source!BI83=4,Source!O83+Source!X83+Source!Y83,0)</f>
        <v>0</v>
      </c>
      <c r="Y174">
        <v>30</v>
      </c>
    </row>
    <row r="175" spans="1:11" ht="12.75">
      <c r="A175" s="6"/>
      <c r="B175" s="6"/>
      <c r="C175" s="6" t="s">
        <v>361</v>
      </c>
      <c r="D175" s="6" t="s">
        <v>362</v>
      </c>
      <c r="E175" s="6">
        <f>Source!AT82</f>
        <v>87</v>
      </c>
      <c r="F175" s="6"/>
      <c r="G175" s="6"/>
      <c r="H175" s="6"/>
      <c r="I175" s="6"/>
      <c r="J175" s="11">
        <f>Source!X82</f>
        <v>295.32</v>
      </c>
      <c r="K175" s="6"/>
    </row>
    <row r="176" spans="1:11" ht="12.75">
      <c r="A176" s="6"/>
      <c r="B176" s="6"/>
      <c r="C176" s="6" t="s">
        <v>363</v>
      </c>
      <c r="D176" s="6" t="s">
        <v>362</v>
      </c>
      <c r="E176" s="6">
        <f>Source!AU82</f>
        <v>45</v>
      </c>
      <c r="F176" s="6"/>
      <c r="G176" s="6"/>
      <c r="H176" s="6"/>
      <c r="I176" s="6"/>
      <c r="J176" s="11">
        <f>Source!Y82</f>
        <v>152.75</v>
      </c>
      <c r="K176" s="6"/>
    </row>
    <row r="177" spans="1:11" ht="12.75">
      <c r="A177" s="6"/>
      <c r="B177" s="6"/>
      <c r="C177" s="6" t="s">
        <v>369</v>
      </c>
      <c r="D177" s="6" t="s">
        <v>362</v>
      </c>
      <c r="E177" s="6">
        <v>178</v>
      </c>
      <c r="F177" s="6"/>
      <c r="G177" s="6"/>
      <c r="H177" s="6"/>
      <c r="I177" s="6"/>
      <c r="J177" s="11">
        <f>ROUND(Source!R82*E177/100,2)</f>
        <v>1.6</v>
      </c>
      <c r="K177" s="6"/>
    </row>
    <row r="178" spans="1:11" ht="12.75">
      <c r="A178" s="28"/>
      <c r="B178" s="28"/>
      <c r="C178" s="28" t="s">
        <v>364</v>
      </c>
      <c r="D178" s="28" t="s">
        <v>365</v>
      </c>
      <c r="E178" s="28">
        <f>Source!AQ82</f>
        <v>37.23</v>
      </c>
      <c r="F178" s="28"/>
      <c r="G178" s="29" t="str">
        <f>Source!DI82</f>
        <v>*1,15</v>
      </c>
      <c r="H178" s="28">
        <f>Source!AV82</f>
        <v>1.047</v>
      </c>
      <c r="I178" s="28"/>
      <c r="J178" s="28"/>
      <c r="K178" s="30">
        <f>Source!U82</f>
        <v>2.241339075</v>
      </c>
    </row>
    <row r="179" spans="9:24" ht="12.75">
      <c r="I179" s="42">
        <f>Source!S82+Source!Q82+SUM(J173:J177)</f>
        <v>886.8700000000001</v>
      </c>
      <c r="J179" s="42"/>
      <c r="K179" s="31">
        <f>IF(Source!I82&lt;&gt;0,ROUND(I179/Source!I82,2),0)</f>
        <v>17737.4</v>
      </c>
      <c r="O179">
        <f>IF(Source!BI82=1,((Source!CT82/IF(Source!BA82&lt;&gt;0,Source!BA82,1)*Source!I82)+(Source!CR82/IF(Source!BB82&lt;&gt;0,Source!BB82,1)*Source!I82)+(Source!CQ82/IF(Source!BC82&lt;&gt;0,Source!BC82,1)*Source!I82)+((Source!DN82/100)*(Source!CT82/IF(Source!BA82&lt;&gt;0,Source!BA82,1)*Source!I82))+((Source!DO82/100)*(Source!CT82/IF(Source!BA82&lt;&gt;0,Source!BA82,1)*Source!I82))+((Source!CS82/IF(Source!BS82&lt;&gt;0,Source!BS82,1)*Source!I82)*1.75)),0)</f>
        <v>0</v>
      </c>
      <c r="P179">
        <f>IF(Source!BI82=2,((Source!CT82/IF(Source!BA82&lt;&gt;0,Source!BA82,1)*Source!I82)+(Source!CR82/IF(Source!BB82&lt;&gt;0,Source!BB82,1)*Source!I82)+(Source!CQ82/IF(Source!BC82&lt;&gt;0,Source!BC82,1)*Source!I82)+((Source!DN82/100)*(Source!CT82/IF(Source!BA82&lt;&gt;0,Source!BA82,1)*Source!I82))+((Source!DO82/100)*(Source!CT82/IF(Source!BA82&lt;&gt;0,Source!BA82,1)*Source!I82))+((Source!CS82/IF(Source!BS82&lt;&gt;0,Source!BS82,1)*Source!I82)*1.75)),0)</f>
        <v>84.38523109725</v>
      </c>
      <c r="Q179">
        <f>IF(Source!BI82=3,((Source!CT82/IF(Source!BA82&lt;&gt;0,Source!BA82,1)*Source!I82)+(Source!CR82/IF(Source!BB82&lt;&gt;0,Source!BB82,1)*Source!I82)+(Source!CQ82/IF(Source!BC82&lt;&gt;0,Source!BC82,1)*Source!I82)+((Source!DN82/100)*(Source!CT82/IF(Source!BA82&lt;&gt;0,Source!BA82,1)*Source!I82))+((Source!DO82/100)*(Source!CT82/IF(Source!BA82&lt;&gt;0,Source!BA82,1)*Source!I82))+((Source!CS82/IF(Source!BS82&lt;&gt;0,Source!BS82,1)*Source!I82)*1.75)),0)</f>
        <v>0</v>
      </c>
      <c r="R179">
        <f>IF(Source!BI82=4,((Source!CT82/IF(Source!BA82&lt;&gt;0,Source!BA82,1)*Source!I82)+(Source!CR82/IF(Source!BB82&lt;&gt;0,Source!BB82,1)*Source!I82)+(Source!CQ82/IF(Source!BC82&lt;&gt;0,Source!BC82,1)*Source!I82)+((Source!DN82/100)*(Source!CT82/IF(Source!BA82&lt;&gt;0,Source!BA82,1)*Source!I82))+((Source!DO82/100)*(Source!CT82/IF(Source!BA82&lt;&gt;0,Source!BA82,1)*Source!I82))+((Source!CS82/IF(Source!BS82&lt;&gt;0,Source!BS82,1)*Source!I82)*1.75)),0)</f>
        <v>0</v>
      </c>
      <c r="U179">
        <f>IF(Source!BI82=1,Source!O82+Source!X82+Source!Y82+Source!R82*178/100,0)</f>
        <v>0</v>
      </c>
      <c r="V179">
        <f>IF(Source!BI82=2,Source!O82+Source!X82+Source!Y82+Source!R82*178/100,0)</f>
        <v>804.122</v>
      </c>
      <c r="W179">
        <f>IF(Source!BI82=3,Source!O82+Source!X82+Source!Y82+Source!R82*178/100,0)</f>
        <v>0</v>
      </c>
      <c r="X179">
        <f>IF(Source!BI82=4,Source!O82+Source!X82+Source!Y82+Source!R82*178/100,0)</f>
        <v>0</v>
      </c>
    </row>
    <row r="180" spans="1:25" ht="36">
      <c r="A180" s="25" t="str">
        <f>Source!E84</f>
        <v>2</v>
      </c>
      <c r="B180" s="25" t="str">
        <f>Source!F84</f>
        <v>4.8-280-1</v>
      </c>
      <c r="C180" s="10" t="str">
        <f>Source!G84</f>
        <v>ПРОКЛАДКА ПЛАСТИКОВОГО КАБЕЛЬ-КАНАЛА ПО КИРПИЧНОМУ ОСНОВАНИЮ</v>
      </c>
      <c r="D180" s="26" t="str">
        <f>Source!H84</f>
        <v>100 м</v>
      </c>
      <c r="E180" s="6">
        <f>ROUND(Source!I84,6)</f>
        <v>2.3</v>
      </c>
      <c r="F180" s="6"/>
      <c r="G180" s="6"/>
      <c r="H180" s="6"/>
      <c r="I180" s="6"/>
      <c r="J180" s="6"/>
      <c r="K180" s="6"/>
      <c r="Y180">
        <v>31</v>
      </c>
    </row>
    <row r="181" spans="1:11" ht="12.75">
      <c r="A181" s="6"/>
      <c r="B181" s="6"/>
      <c r="C181" s="6" t="s">
        <v>360</v>
      </c>
      <c r="D181" s="6"/>
      <c r="E181" s="6"/>
      <c r="F181" s="11">
        <f>Source!AO84</f>
        <v>405.5</v>
      </c>
      <c r="G181" s="27" t="str">
        <f>Source!DG84</f>
        <v>*1,15</v>
      </c>
      <c r="H181" s="6">
        <f>Source!AV84</f>
        <v>1.047</v>
      </c>
      <c r="I181" s="6">
        <f>Source!BA84</f>
        <v>11.65</v>
      </c>
      <c r="J181" s="11">
        <f>Source!S84</f>
        <v>13082.45</v>
      </c>
      <c r="K181" s="6"/>
    </row>
    <row r="182" spans="1:11" ht="12.75">
      <c r="A182" s="6"/>
      <c r="B182" s="6"/>
      <c r="C182" s="6" t="s">
        <v>366</v>
      </c>
      <c r="D182" s="6"/>
      <c r="E182" s="6"/>
      <c r="F182" s="11">
        <f>Source!AM84</f>
        <v>24.51</v>
      </c>
      <c r="G182" s="27" t="str">
        <f>Source!DE84</f>
        <v>*1,25</v>
      </c>
      <c r="H182" s="6">
        <f>Source!AV84</f>
        <v>1.047</v>
      </c>
      <c r="I182" s="6">
        <f>Source!BB84</f>
        <v>5</v>
      </c>
      <c r="J182" s="11">
        <f>Source!Q84</f>
        <v>368.89</v>
      </c>
      <c r="K182" s="6"/>
    </row>
    <row r="183" spans="1:11" ht="12.75">
      <c r="A183" s="6"/>
      <c r="B183" s="6"/>
      <c r="C183" s="6" t="s">
        <v>367</v>
      </c>
      <c r="D183" s="6"/>
      <c r="E183" s="6"/>
      <c r="F183" s="11">
        <f>Source!AN84</f>
        <v>3.66</v>
      </c>
      <c r="G183" s="27" t="str">
        <f>Source!DF84</f>
        <v>*1,25</v>
      </c>
      <c r="H183" s="6">
        <f>Source!AV84</f>
        <v>1.047</v>
      </c>
      <c r="I183" s="6">
        <f>Source!BS84</f>
        <v>11.65</v>
      </c>
      <c r="J183" s="32" t="str">
        <f>CONCATENATE("(",TEXT(+Source!R84,"0,00"),")")</f>
        <v>(128,35)</v>
      </c>
      <c r="K183" s="6"/>
    </row>
    <row r="184" spans="1:11" ht="12.75">
      <c r="A184" s="6"/>
      <c r="B184" s="6"/>
      <c r="C184" s="6" t="s">
        <v>368</v>
      </c>
      <c r="D184" s="6"/>
      <c r="E184" s="6"/>
      <c r="F184" s="11">
        <f>Source!AL84</f>
        <v>1018.27</v>
      </c>
      <c r="G184" s="6">
        <f>Source!DD84</f>
      </c>
      <c r="H184" s="6">
        <f>Source!AW84</f>
        <v>1</v>
      </c>
      <c r="I184" s="6">
        <f>Source!BC84</f>
        <v>1.76</v>
      </c>
      <c r="J184" s="11">
        <f>Source!P84</f>
        <v>4121.96</v>
      </c>
      <c r="K184" s="6"/>
    </row>
    <row r="185" spans="1:25" ht="36">
      <c r="A185" s="25" t="str">
        <f>Source!E85</f>
        <v>2,1</v>
      </c>
      <c r="B185" s="25" t="str">
        <f>Source!F85</f>
        <v>1.1-1-1965</v>
      </c>
      <c r="C185" s="10" t="str">
        <f>Source!G85</f>
        <v>КОРОБА ЭЛЕКТРОТЕХНИЧЕСКИЕ ДЛЯ ПРОКЛАДКИ ПРОВОДОВ, РАЗМЕР 40 Х 16 ММ</v>
      </c>
      <c r="D185" s="26" t="str">
        <f>Source!H85</f>
        <v>м</v>
      </c>
      <c r="E185" s="6">
        <f>ROUND(Source!I85,6)</f>
        <v>230</v>
      </c>
      <c r="F185" s="11">
        <f>IF(Source!AL85=0,Source!AK85,Source!AL85)</f>
        <v>15.62</v>
      </c>
      <c r="G185" s="27">
        <f>Source!DD85</f>
      </c>
      <c r="H185" s="6">
        <f>Source!AW85</f>
        <v>1</v>
      </c>
      <c r="I185" s="6">
        <f>Source!BC85</f>
        <v>1.29</v>
      </c>
      <c r="J185" s="11">
        <f>Source!O85</f>
        <v>4634.45</v>
      </c>
      <c r="K185" s="6"/>
      <c r="O185">
        <f>IF(Source!BI85=1,(0),0)</f>
        <v>0</v>
      </c>
      <c r="P185">
        <f>IF(Source!BI85=2,(0),0)</f>
        <v>0</v>
      </c>
      <c r="Q185">
        <f>IF(Source!BI85=3,(0),0)</f>
        <v>0</v>
      </c>
      <c r="R185">
        <f>IF(Source!BI85=4,(0),0)</f>
        <v>0</v>
      </c>
      <c r="U185">
        <f>IF(Source!BI85=1,Source!O85+Source!X85+Source!Y85,0)</f>
        <v>0</v>
      </c>
      <c r="V185">
        <f>IF(Source!BI85=2,Source!O85+Source!X85+Source!Y85,0)</f>
        <v>4634.45</v>
      </c>
      <c r="W185">
        <f>IF(Source!BI85=3,Source!O85+Source!X85+Source!Y85,0)</f>
        <v>0</v>
      </c>
      <c r="X185">
        <f>IF(Source!BI85=4,Source!O85+Source!X85+Source!Y85,0)</f>
        <v>0</v>
      </c>
      <c r="Y185">
        <v>32</v>
      </c>
    </row>
    <row r="186" spans="1:11" ht="12.75">
      <c r="A186" s="6"/>
      <c r="B186" s="6"/>
      <c r="C186" s="6" t="s">
        <v>361</v>
      </c>
      <c r="D186" s="6" t="s">
        <v>362</v>
      </c>
      <c r="E186" s="6">
        <f>Source!AT84</f>
        <v>87</v>
      </c>
      <c r="F186" s="6"/>
      <c r="G186" s="6"/>
      <c r="H186" s="6"/>
      <c r="I186" s="6"/>
      <c r="J186" s="11">
        <f>Source!X84</f>
        <v>11381.73</v>
      </c>
      <c r="K186" s="6"/>
    </row>
    <row r="187" spans="1:11" ht="12.75">
      <c r="A187" s="6"/>
      <c r="B187" s="6"/>
      <c r="C187" s="6" t="s">
        <v>363</v>
      </c>
      <c r="D187" s="6" t="s">
        <v>362</v>
      </c>
      <c r="E187" s="6">
        <f>Source!AU84</f>
        <v>45</v>
      </c>
      <c r="F187" s="6"/>
      <c r="G187" s="6"/>
      <c r="H187" s="6"/>
      <c r="I187" s="6"/>
      <c r="J187" s="11">
        <f>Source!Y84</f>
        <v>5887.1</v>
      </c>
      <c r="K187" s="6"/>
    </row>
    <row r="188" spans="1:11" ht="12.75">
      <c r="A188" s="6"/>
      <c r="B188" s="6"/>
      <c r="C188" s="6" t="s">
        <v>369</v>
      </c>
      <c r="D188" s="6" t="s">
        <v>362</v>
      </c>
      <c r="E188" s="6">
        <v>178</v>
      </c>
      <c r="F188" s="6"/>
      <c r="G188" s="6"/>
      <c r="H188" s="6"/>
      <c r="I188" s="6"/>
      <c r="J188" s="11">
        <f>ROUND(Source!R84*E188/100,2)</f>
        <v>228.46</v>
      </c>
      <c r="K188" s="6"/>
    </row>
    <row r="189" spans="1:11" ht="12.75">
      <c r="A189" s="28"/>
      <c r="B189" s="28"/>
      <c r="C189" s="28" t="s">
        <v>364</v>
      </c>
      <c r="D189" s="28" t="s">
        <v>365</v>
      </c>
      <c r="E189" s="28">
        <f>Source!AQ84</f>
        <v>33.79</v>
      </c>
      <c r="F189" s="28"/>
      <c r="G189" s="29" t="str">
        <f>Source!DI84</f>
        <v>*1,15</v>
      </c>
      <c r="H189" s="28">
        <f>Source!AV84</f>
        <v>1.047</v>
      </c>
      <c r="I189" s="28"/>
      <c r="J189" s="28"/>
      <c r="K189" s="30">
        <f>Source!U84</f>
        <v>93.57515384999999</v>
      </c>
    </row>
    <row r="190" spans="9:24" ht="12.75">
      <c r="I190" s="42">
        <f>Source!S84+Source!Q84+SUM(J184:J188)</f>
        <v>39705.03999999999</v>
      </c>
      <c r="J190" s="42"/>
      <c r="K190" s="31">
        <f>IF(Source!I84&lt;&gt;0,ROUND(I190/Source!I84,2),0)</f>
        <v>17263.06</v>
      </c>
      <c r="O190">
        <f>IF(Source!BI84=1,((Source!CT84/IF(Source!BA84&lt;&gt;0,Source!BA84,1)*Source!I84)+(Source!CR84/IF(Source!BB84&lt;&gt;0,Source!BB84,1)*Source!I84)+(Source!CQ84/IF(Source!BC84&lt;&gt;0,Source!BC84,1)*Source!I84)+((Source!DN84/100)*(Source!CT84/IF(Source!BA84&lt;&gt;0,Source!BA84,1)*Source!I84))+((Source!DO84/100)*(Source!CT84/IF(Source!BA84&lt;&gt;0,Source!BA84,1)*Source!I84))+((Source!CS84/IF(Source!BS84&lt;&gt;0,Source!BS84,1)*Source!I84)*1.75)),0)</f>
        <v>0</v>
      </c>
      <c r="P190">
        <f>IF(Source!BI84=2,((Source!CT84/IF(Source!BA84&lt;&gt;0,Source!BA84,1)*Source!I84)+(Source!CR84/IF(Source!BB84&lt;&gt;0,Source!BB84,1)*Source!I84)+(Source!CQ84/IF(Source!BC84&lt;&gt;0,Source!BC84,1)*Source!I84)+((Source!DN84/100)*(Source!CT84/IF(Source!BA84&lt;&gt;0,Source!BA84,1)*Source!I84))+((Source!DO84/100)*(Source!CT84/IF(Source!BA84&lt;&gt;0,Source!BA84,1)*Source!I84))+((Source!CS84/IF(Source!BS84&lt;&gt;0,Source!BS84,1)*Source!I84)*1.75)),0)</f>
        <v>5590.588837699999</v>
      </c>
      <c r="Q190">
        <f>IF(Source!BI84=3,((Source!CT84/IF(Source!BA84&lt;&gt;0,Source!BA84,1)*Source!I84)+(Source!CR84/IF(Source!BB84&lt;&gt;0,Source!BB84,1)*Source!I84)+(Source!CQ84/IF(Source!BC84&lt;&gt;0,Source!BC84,1)*Source!I84)+((Source!DN84/100)*(Source!CT84/IF(Source!BA84&lt;&gt;0,Source!BA84,1)*Source!I84))+((Source!DO84/100)*(Source!CT84/IF(Source!BA84&lt;&gt;0,Source!BA84,1)*Source!I84))+((Source!CS84/IF(Source!BS84&lt;&gt;0,Source!BS84,1)*Source!I84)*1.75)),0)</f>
        <v>0</v>
      </c>
      <c r="R190">
        <f>IF(Source!BI84=4,((Source!CT84/IF(Source!BA84&lt;&gt;0,Source!BA84,1)*Source!I84)+(Source!CR84/IF(Source!BB84&lt;&gt;0,Source!BB84,1)*Source!I84)+(Source!CQ84/IF(Source!BC84&lt;&gt;0,Source!BC84,1)*Source!I84)+((Source!DN84/100)*(Source!CT84/IF(Source!BA84&lt;&gt;0,Source!BA84,1)*Source!I84))+((Source!DO84/100)*(Source!CT84/IF(Source!BA84&lt;&gt;0,Source!BA84,1)*Source!I84))+((Source!CS84/IF(Source!BS84&lt;&gt;0,Source!BS84,1)*Source!I84)*1.75)),0)</f>
        <v>0</v>
      </c>
      <c r="U190">
        <f>IF(Source!BI84=1,Source!O84+Source!X84+Source!Y84+Source!R84*178/100,0)</f>
        <v>0</v>
      </c>
      <c r="V190">
        <f>IF(Source!BI84=2,Source!O84+Source!X84+Source!Y84+Source!R84*178/100,0)</f>
        <v>35070.593</v>
      </c>
      <c r="W190">
        <f>IF(Source!BI84=3,Source!O84+Source!X84+Source!Y84+Source!R84*178/100,0)</f>
        <v>0</v>
      </c>
      <c r="X190">
        <f>IF(Source!BI84=4,Source!O84+Source!X84+Source!Y84+Source!R84*178/100,0)</f>
        <v>0</v>
      </c>
    </row>
    <row r="191" spans="1:25" ht="24">
      <c r="A191" s="25" t="str">
        <f>Source!E86</f>
        <v>3</v>
      </c>
      <c r="B191" s="25" t="str">
        <f>Source!F86</f>
        <v>4.8-162-1</v>
      </c>
      <c r="C191" s="10" t="str">
        <f>Source!G86</f>
        <v>ПРОВОДА И КАБЕЛИ В КОРОБАХ, ПРОВОД, СЕЧЕНИЕ: ДО 6 ММ2</v>
      </c>
      <c r="D191" s="26" t="str">
        <f>Source!H86</f>
        <v>100 м</v>
      </c>
      <c r="E191" s="6">
        <f>ROUND(Source!I86,6)</f>
        <v>2.3</v>
      </c>
      <c r="F191" s="6"/>
      <c r="G191" s="6"/>
      <c r="H191" s="6"/>
      <c r="I191" s="6"/>
      <c r="J191" s="6"/>
      <c r="K191" s="6"/>
      <c r="Y191">
        <v>33</v>
      </c>
    </row>
    <row r="192" spans="1:11" ht="12.75">
      <c r="A192" s="6"/>
      <c r="B192" s="6"/>
      <c r="C192" s="6" t="s">
        <v>360</v>
      </c>
      <c r="D192" s="6"/>
      <c r="E192" s="6"/>
      <c r="F192" s="11">
        <f>Source!AO86</f>
        <v>38.1</v>
      </c>
      <c r="G192" s="27" t="str">
        <f>Source!DG86</f>
        <v>*1,15</v>
      </c>
      <c r="H192" s="6">
        <f>Source!AV86</f>
        <v>1.047</v>
      </c>
      <c r="I192" s="6">
        <f>Source!BA86</f>
        <v>11.65</v>
      </c>
      <c r="J192" s="11">
        <f>Source!S86</f>
        <v>1229.2</v>
      </c>
      <c r="K192" s="6"/>
    </row>
    <row r="193" spans="1:11" ht="12.75">
      <c r="A193" s="6"/>
      <c r="B193" s="6"/>
      <c r="C193" s="6" t="s">
        <v>366</v>
      </c>
      <c r="D193" s="6"/>
      <c r="E193" s="6"/>
      <c r="F193" s="11">
        <f>Source!AM86</f>
        <v>0.85</v>
      </c>
      <c r="G193" s="27" t="str">
        <f>Source!DE86</f>
        <v>*1,25</v>
      </c>
      <c r="H193" s="6">
        <f>Source!AV86</f>
        <v>1.047</v>
      </c>
      <c r="I193" s="6">
        <f>Source!BB86</f>
        <v>7.13</v>
      </c>
      <c r="J193" s="11">
        <f>Source!Q86</f>
        <v>18.24</v>
      </c>
      <c r="K193" s="6"/>
    </row>
    <row r="194" spans="1:11" ht="12.75">
      <c r="A194" s="6"/>
      <c r="B194" s="6"/>
      <c r="C194" s="6" t="s">
        <v>367</v>
      </c>
      <c r="D194" s="6"/>
      <c r="E194" s="6"/>
      <c r="F194" s="11">
        <f>Source!AN86</f>
        <v>0.2</v>
      </c>
      <c r="G194" s="27" t="str">
        <f>Source!DF86</f>
        <v>*1,25</v>
      </c>
      <c r="H194" s="6">
        <f>Source!AV86</f>
        <v>1.047</v>
      </c>
      <c r="I194" s="6">
        <f>Source!BS86</f>
        <v>11.65</v>
      </c>
      <c r="J194" s="32" t="str">
        <f>CONCATENATE("(",TEXT(+Source!R86,"0,00"),")")</f>
        <v>(7,01)</v>
      </c>
      <c r="K194" s="6"/>
    </row>
    <row r="195" spans="1:11" ht="12.75">
      <c r="A195" s="6"/>
      <c r="B195" s="6"/>
      <c r="C195" s="6" t="s">
        <v>368</v>
      </c>
      <c r="D195" s="6"/>
      <c r="E195" s="6"/>
      <c r="F195" s="11">
        <f>Source!AL86</f>
        <v>3.71</v>
      </c>
      <c r="G195" s="6">
        <f>Source!DD86</f>
      </c>
      <c r="H195" s="6">
        <f>Source!AW86</f>
        <v>1</v>
      </c>
      <c r="I195" s="6">
        <f>Source!BC86</f>
        <v>4.07</v>
      </c>
      <c r="J195" s="11">
        <f>Source!P86</f>
        <v>34.73</v>
      </c>
      <c r="K195" s="6"/>
    </row>
    <row r="196" spans="1:25" ht="96">
      <c r="A196" s="25" t="str">
        <f>Source!E87</f>
        <v>3,1</v>
      </c>
      <c r="B196" s="25" t="str">
        <f>Source!F87</f>
        <v>1.23-13-123</v>
      </c>
      <c r="C196" s="10" t="str">
        <f>Source!G87</f>
        <v>ПРОВОДА СИЛОВЫЕ С МЕДНЫМИ ЖИЛАМИ С ПОЛИВИНИЛХЛОРИДНОЙ ИЗОЛЯЦИЕЙ В ПОЛИВИНИЛХЛОРИДНОЙ ОБОЛОЧКЕ, НАПРЯЖЕНИЕ 250 В, МАРКА ПУНП, ЧИСЛО ЖИЛ И СЕЧЕНИЕ 3Х1,5 ММ2</v>
      </c>
      <c r="D196" s="26" t="str">
        <f>Source!H87</f>
        <v>км</v>
      </c>
      <c r="E196" s="6">
        <f>ROUND(Source!I87,6)</f>
        <v>0.23</v>
      </c>
      <c r="F196" s="11">
        <f>IF(Source!AL87=0,Source!AK87,Source!AL87)</f>
        <v>3984.91</v>
      </c>
      <c r="G196" s="27">
        <f>Source!DD87</f>
      </c>
      <c r="H196" s="6">
        <f>Source!AW87</f>
        <v>1</v>
      </c>
      <c r="I196" s="6">
        <f>Source!BC87</f>
        <v>2.36</v>
      </c>
      <c r="J196" s="11">
        <f>Source!O87</f>
        <v>2163.01</v>
      </c>
      <c r="K196" s="6"/>
      <c r="O196">
        <f>IF(Source!BI87=1,(0),0)</f>
        <v>0</v>
      </c>
      <c r="P196">
        <f>IF(Source!BI87=2,(0),0)</f>
        <v>0</v>
      </c>
      <c r="Q196">
        <f>IF(Source!BI87=3,(0),0)</f>
        <v>0</v>
      </c>
      <c r="R196">
        <f>IF(Source!BI87=4,(0),0)</f>
        <v>0</v>
      </c>
      <c r="U196">
        <f>IF(Source!BI87=1,Source!O87+Source!X87+Source!Y87,0)</f>
        <v>0</v>
      </c>
      <c r="V196">
        <f>IF(Source!BI87=2,Source!O87+Source!X87+Source!Y87,0)</f>
        <v>2163.01</v>
      </c>
      <c r="W196">
        <f>IF(Source!BI87=3,Source!O87+Source!X87+Source!Y87,0)</f>
        <v>0</v>
      </c>
      <c r="X196">
        <f>IF(Source!BI87=4,Source!O87+Source!X87+Source!Y87,0)</f>
        <v>0</v>
      </c>
      <c r="Y196">
        <v>34</v>
      </c>
    </row>
    <row r="197" spans="1:11" ht="12.75">
      <c r="A197" s="6"/>
      <c r="B197" s="6"/>
      <c r="C197" s="6" t="s">
        <v>361</v>
      </c>
      <c r="D197" s="6" t="s">
        <v>362</v>
      </c>
      <c r="E197" s="6">
        <f>Source!AT86</f>
        <v>87</v>
      </c>
      <c r="F197" s="6"/>
      <c r="G197" s="6"/>
      <c r="H197" s="6"/>
      <c r="I197" s="6"/>
      <c r="J197" s="11">
        <f>Source!X86</f>
        <v>1069.4</v>
      </c>
      <c r="K197" s="6"/>
    </row>
    <row r="198" spans="1:11" ht="12.75">
      <c r="A198" s="6"/>
      <c r="B198" s="6"/>
      <c r="C198" s="6" t="s">
        <v>363</v>
      </c>
      <c r="D198" s="6" t="s">
        <v>362</v>
      </c>
      <c r="E198" s="6">
        <f>Source!AU86</f>
        <v>45</v>
      </c>
      <c r="F198" s="6"/>
      <c r="G198" s="6"/>
      <c r="H198" s="6"/>
      <c r="I198" s="6"/>
      <c r="J198" s="11">
        <f>Source!Y86</f>
        <v>553.14</v>
      </c>
      <c r="K198" s="6"/>
    </row>
    <row r="199" spans="1:11" ht="12.75">
      <c r="A199" s="6"/>
      <c r="B199" s="6"/>
      <c r="C199" s="6" t="s">
        <v>369</v>
      </c>
      <c r="D199" s="6" t="s">
        <v>362</v>
      </c>
      <c r="E199" s="6">
        <v>178</v>
      </c>
      <c r="F199" s="6"/>
      <c r="G199" s="6"/>
      <c r="H199" s="6"/>
      <c r="I199" s="6"/>
      <c r="J199" s="11">
        <f>ROUND(Source!R86*E199/100,2)</f>
        <v>12.48</v>
      </c>
      <c r="K199" s="6"/>
    </row>
    <row r="200" spans="1:11" ht="12.75">
      <c r="A200" s="28"/>
      <c r="B200" s="28"/>
      <c r="C200" s="28" t="s">
        <v>364</v>
      </c>
      <c r="D200" s="28" t="s">
        <v>365</v>
      </c>
      <c r="E200" s="28">
        <f>Source!AQ86</f>
        <v>3.09</v>
      </c>
      <c r="F200" s="28"/>
      <c r="G200" s="29" t="str">
        <f>Source!DI86</f>
        <v>*1,15</v>
      </c>
      <c r="H200" s="28">
        <f>Source!AV86</f>
        <v>1.047</v>
      </c>
      <c r="I200" s="28"/>
      <c r="J200" s="28"/>
      <c r="K200" s="30">
        <f>Source!U86</f>
        <v>8.557183349999997</v>
      </c>
    </row>
    <row r="201" spans="9:24" ht="12.75">
      <c r="I201" s="42">
        <f>Source!S86+Source!Q86+SUM(J195:J199)</f>
        <v>5080.200000000001</v>
      </c>
      <c r="J201" s="42"/>
      <c r="K201" s="31">
        <f>IF(Source!I86&lt;&gt;0,ROUND(I201/Source!I86,2),0)</f>
        <v>2208.78</v>
      </c>
      <c r="O201">
        <f>IF(Source!BI86=1,((Source!CT86/IF(Source!BA86&lt;&gt;0,Source!BA86,1)*Source!I86)+(Source!CR86/IF(Source!BB86&lt;&gt;0,Source!BB86,1)*Source!I86)+(Source!CQ86/IF(Source!BC86&lt;&gt;0,Source!BC86,1)*Source!I86)+((Source!DN86/100)*(Source!CT86/IF(Source!BA86&lt;&gt;0,Source!BA86,1)*Source!I86))+((Source!DO86/100)*(Source!CT86/IF(Source!BA86&lt;&gt;0,Source!BA86,1)*Source!I86))+((Source!CS86/IF(Source!BS86&lt;&gt;0,Source!BS86,1)*Source!I86)*1.75)),0)</f>
        <v>0</v>
      </c>
      <c r="P201">
        <f>IF(Source!BI86=2,((Source!CT86/IF(Source!BA86&lt;&gt;0,Source!BA86,1)*Source!I86)+(Source!CR86/IF(Source!BB86&lt;&gt;0,Source!BB86,1)*Source!I86)+(Source!CQ86/IF(Source!BC86&lt;&gt;0,Source!BC86,1)*Source!I86)+((Source!DN86/100)*(Source!CT86/IF(Source!BA86&lt;&gt;0,Source!BA86,1)*Source!I86))+((Source!DO86/100)*(Source!CT86/IF(Source!BA86&lt;&gt;0,Source!BA86,1)*Source!I86))+((Source!CS86/IF(Source!BS86&lt;&gt;0,Source!BS86,1)*Source!I86)*1.75)),0)</f>
        <v>308.63078321499995</v>
      </c>
      <c r="Q201">
        <f>IF(Source!BI86=3,((Source!CT86/IF(Source!BA86&lt;&gt;0,Source!BA86,1)*Source!I86)+(Source!CR86/IF(Source!BB86&lt;&gt;0,Source!BB86,1)*Source!I86)+(Source!CQ86/IF(Source!BC86&lt;&gt;0,Source!BC86,1)*Source!I86)+((Source!DN86/100)*(Source!CT86/IF(Source!BA86&lt;&gt;0,Source!BA86,1)*Source!I86))+((Source!DO86/100)*(Source!CT86/IF(Source!BA86&lt;&gt;0,Source!BA86,1)*Source!I86))+((Source!CS86/IF(Source!BS86&lt;&gt;0,Source!BS86,1)*Source!I86)*1.75)),0)</f>
        <v>0</v>
      </c>
      <c r="R201">
        <f>IF(Source!BI86=4,((Source!CT86/IF(Source!BA86&lt;&gt;0,Source!BA86,1)*Source!I86)+(Source!CR86/IF(Source!BB86&lt;&gt;0,Source!BB86,1)*Source!I86)+(Source!CQ86/IF(Source!BC86&lt;&gt;0,Source!BC86,1)*Source!I86)+((Source!DN86/100)*(Source!CT86/IF(Source!BA86&lt;&gt;0,Source!BA86,1)*Source!I86))+((Source!DO86/100)*(Source!CT86/IF(Source!BA86&lt;&gt;0,Source!BA86,1)*Source!I86))+((Source!CS86/IF(Source!BS86&lt;&gt;0,Source!BS86,1)*Source!I86)*1.75)),0)</f>
        <v>0</v>
      </c>
      <c r="U201">
        <f>IF(Source!BI86=1,Source!O86+Source!X86+Source!Y86+Source!R86*178/100,0)</f>
        <v>0</v>
      </c>
      <c r="V201">
        <f>IF(Source!BI86=2,Source!O86+Source!X86+Source!Y86+Source!R86*178/100,0)</f>
        <v>2917.1878</v>
      </c>
      <c r="W201">
        <f>IF(Source!BI86=3,Source!O86+Source!X86+Source!Y86+Source!R86*178/100,0)</f>
        <v>0</v>
      </c>
      <c r="X201">
        <f>IF(Source!BI86=4,Source!O86+Source!X86+Source!Y86+Source!R86*178/100,0)</f>
        <v>0</v>
      </c>
    </row>
    <row r="202" spans="1:25" ht="60">
      <c r="A202" s="25" t="str">
        <f>Source!E88</f>
        <v>4</v>
      </c>
      <c r="B202" s="25" t="str">
        <f>Source!F88</f>
        <v>4.8-172-4</v>
      </c>
      <c r="C202" s="10" t="str">
        <f>Source!G88</f>
        <v>ТРУБЫ ВИНИПЛАСТОВЫЕ ПО УСТАНОВЛЕННЫМ КОНСТРУКЦИЯМ, ПО ПОТОЛКАМ, ВНУТРЕННИЙ ДИАМЕТР, ММ, ДО: 50</v>
      </c>
      <c r="D202" s="26" t="str">
        <f>Source!H88</f>
        <v>100 м</v>
      </c>
      <c r="E202" s="6">
        <f>ROUND(Source!I88,6)</f>
        <v>2.7</v>
      </c>
      <c r="F202" s="6"/>
      <c r="G202" s="6"/>
      <c r="H202" s="6"/>
      <c r="I202" s="6"/>
      <c r="J202" s="6"/>
      <c r="K202" s="6"/>
      <c r="Y202">
        <v>35</v>
      </c>
    </row>
    <row r="203" spans="1:11" ht="12.75">
      <c r="A203" s="6"/>
      <c r="B203" s="6"/>
      <c r="C203" s="6" t="s">
        <v>360</v>
      </c>
      <c r="D203" s="6"/>
      <c r="E203" s="6"/>
      <c r="F203" s="11">
        <f>Source!AO88</f>
        <v>292.22</v>
      </c>
      <c r="G203" s="27" t="str">
        <f>Source!DG88</f>
        <v>*1,15</v>
      </c>
      <c r="H203" s="6">
        <f>Source!AV88</f>
        <v>1.047</v>
      </c>
      <c r="I203" s="6">
        <f>Source!BA88</f>
        <v>11.65</v>
      </c>
      <c r="J203" s="11">
        <f>Source!S88</f>
        <v>11067.36</v>
      </c>
      <c r="K203" s="6"/>
    </row>
    <row r="204" spans="1:11" ht="12.75">
      <c r="A204" s="6"/>
      <c r="B204" s="6"/>
      <c r="C204" s="6" t="s">
        <v>366</v>
      </c>
      <c r="D204" s="6"/>
      <c r="E204" s="6"/>
      <c r="F204" s="11">
        <f>Source!AM88</f>
        <v>133.72</v>
      </c>
      <c r="G204" s="27" t="str">
        <f>Source!DE88</f>
        <v>*1,25</v>
      </c>
      <c r="H204" s="6">
        <f>Source!AV88</f>
        <v>1.047</v>
      </c>
      <c r="I204" s="6">
        <f>Source!BB88</f>
        <v>4.92</v>
      </c>
      <c r="J204" s="11">
        <f>Source!Q88</f>
        <v>2324.78</v>
      </c>
      <c r="K204" s="6"/>
    </row>
    <row r="205" spans="1:11" ht="12.75">
      <c r="A205" s="6"/>
      <c r="B205" s="6"/>
      <c r="C205" s="6" t="s">
        <v>367</v>
      </c>
      <c r="D205" s="6"/>
      <c r="E205" s="6"/>
      <c r="F205" s="11">
        <f>Source!AN88</f>
        <v>12.55</v>
      </c>
      <c r="G205" s="27" t="str">
        <f>Source!DF88</f>
        <v>*1,25</v>
      </c>
      <c r="H205" s="6">
        <f>Source!AV88</f>
        <v>1.047</v>
      </c>
      <c r="I205" s="6">
        <f>Source!BS88</f>
        <v>11.65</v>
      </c>
      <c r="J205" s="32" t="str">
        <f>CONCATENATE("(",TEXT(+Source!R88,"0,00"),")")</f>
        <v>(516,64)</v>
      </c>
      <c r="K205" s="6"/>
    </row>
    <row r="206" spans="1:11" ht="12.75">
      <c r="A206" s="6"/>
      <c r="B206" s="6"/>
      <c r="C206" s="6" t="s">
        <v>368</v>
      </c>
      <c r="D206" s="6"/>
      <c r="E206" s="6"/>
      <c r="F206" s="11">
        <f>Source!AL88</f>
        <v>93.8</v>
      </c>
      <c r="G206" s="6">
        <f>Source!DD88</f>
      </c>
      <c r="H206" s="6">
        <f>Source!AW88</f>
        <v>1</v>
      </c>
      <c r="I206" s="6">
        <f>Source!BC88</f>
        <v>4.56</v>
      </c>
      <c r="J206" s="11">
        <f>Source!P88</f>
        <v>1154.87</v>
      </c>
      <c r="K206" s="6"/>
    </row>
    <row r="207" spans="1:25" ht="60">
      <c r="A207" s="25" t="str">
        <f>Source!E89</f>
        <v>4,1</v>
      </c>
      <c r="B207" s="25" t="str">
        <f>Source!F89</f>
        <v>1.12-5-371</v>
      </c>
      <c r="C207" s="10" t="str">
        <f>Source!G89</f>
        <v>ТРУБЫ ЭЛЕКТРОТЕХНИЧЕСКИЕ ГОФРИРОВАННЫЕ, ПОЛИВИНИЛХЛОРИДНЫЕ, НЕГОРЮЧИЕ, С ЗОНДОМ, НАРУЖНЫЙ ДИАМЕТР 16 ММ</v>
      </c>
      <c r="D207" s="26" t="str">
        <f>Source!H89</f>
        <v>м</v>
      </c>
      <c r="E207" s="6">
        <f>ROUND(Source!I89,6)</f>
        <v>270</v>
      </c>
      <c r="F207" s="11">
        <f>IF(Source!AL89=0,Source!AK89,Source!AL89)</f>
        <v>2.67</v>
      </c>
      <c r="G207" s="27">
        <f>Source!DD89</f>
      </c>
      <c r="H207" s="6">
        <f>Source!AW89</f>
        <v>1</v>
      </c>
      <c r="I207" s="6">
        <f>Source!BC89</f>
        <v>3.16</v>
      </c>
      <c r="J207" s="11">
        <f>Source!O89</f>
        <v>2278.04</v>
      </c>
      <c r="K207" s="6"/>
      <c r="O207">
        <f>IF(Source!BI89=1,(0),0)</f>
        <v>0</v>
      </c>
      <c r="P207">
        <f>IF(Source!BI89=2,(0),0)</f>
        <v>0</v>
      </c>
      <c r="Q207">
        <f>IF(Source!BI89=3,(0),0)</f>
        <v>0</v>
      </c>
      <c r="R207">
        <f>IF(Source!BI89=4,(0),0)</f>
        <v>0</v>
      </c>
      <c r="U207">
        <f>IF(Source!BI89=1,Source!O89+Source!X89+Source!Y89,0)</f>
        <v>0</v>
      </c>
      <c r="V207">
        <f>IF(Source!BI89=2,Source!O89+Source!X89+Source!Y89,0)</f>
        <v>2278.04</v>
      </c>
      <c r="W207">
        <f>IF(Source!BI89=3,Source!O89+Source!X89+Source!Y89,0)</f>
        <v>0</v>
      </c>
      <c r="X207">
        <f>IF(Source!BI89=4,Source!O89+Source!X89+Source!Y89,0)</f>
        <v>0</v>
      </c>
      <c r="Y207">
        <v>36</v>
      </c>
    </row>
    <row r="208" spans="1:11" ht="12.75">
      <c r="A208" s="6"/>
      <c r="B208" s="6"/>
      <c r="C208" s="6" t="s">
        <v>361</v>
      </c>
      <c r="D208" s="6" t="s">
        <v>362</v>
      </c>
      <c r="E208" s="6">
        <f>Source!AT88</f>
        <v>87</v>
      </c>
      <c r="F208" s="6"/>
      <c r="G208" s="6"/>
      <c r="H208" s="6"/>
      <c r="I208" s="6"/>
      <c r="J208" s="11">
        <f>Source!X88</f>
        <v>9628.6</v>
      </c>
      <c r="K208" s="6"/>
    </row>
    <row r="209" spans="1:11" ht="12.75">
      <c r="A209" s="6"/>
      <c r="B209" s="6"/>
      <c r="C209" s="6" t="s">
        <v>363</v>
      </c>
      <c r="D209" s="6" t="s">
        <v>362</v>
      </c>
      <c r="E209" s="6">
        <f>Source!AU88</f>
        <v>45</v>
      </c>
      <c r="F209" s="6"/>
      <c r="G209" s="6"/>
      <c r="H209" s="6"/>
      <c r="I209" s="6"/>
      <c r="J209" s="11">
        <f>Source!Y88</f>
        <v>4980.31</v>
      </c>
      <c r="K209" s="6"/>
    </row>
    <row r="210" spans="1:11" ht="12.75">
      <c r="A210" s="6"/>
      <c r="B210" s="6"/>
      <c r="C210" s="6" t="s">
        <v>369</v>
      </c>
      <c r="D210" s="6" t="s">
        <v>362</v>
      </c>
      <c r="E210" s="6">
        <v>178</v>
      </c>
      <c r="F210" s="6"/>
      <c r="G210" s="6"/>
      <c r="H210" s="6"/>
      <c r="I210" s="6"/>
      <c r="J210" s="11">
        <f>ROUND(Source!R88*E210/100,2)</f>
        <v>919.62</v>
      </c>
      <c r="K210" s="6"/>
    </row>
    <row r="211" spans="1:11" ht="12.75">
      <c r="A211" s="28"/>
      <c r="B211" s="28"/>
      <c r="C211" s="28" t="s">
        <v>364</v>
      </c>
      <c r="D211" s="28" t="s">
        <v>365</v>
      </c>
      <c r="E211" s="28">
        <f>Source!AQ88</f>
        <v>23.7</v>
      </c>
      <c r="F211" s="28"/>
      <c r="G211" s="29" t="str">
        <f>Source!DI88</f>
        <v>*1,15</v>
      </c>
      <c r="H211" s="28">
        <f>Source!AV88</f>
        <v>1.047</v>
      </c>
      <c r="I211" s="28"/>
      <c r="J211" s="28"/>
      <c r="K211" s="30">
        <f>Source!U88</f>
        <v>77.04715949999999</v>
      </c>
    </row>
    <row r="212" spans="9:24" ht="12.75">
      <c r="I212" s="42">
        <f>Source!S88+Source!Q88+SUM(J206:J210)</f>
        <v>32353.58</v>
      </c>
      <c r="J212" s="42"/>
      <c r="K212" s="31">
        <f>IF(Source!I88&lt;&gt;0,ROUND(I212/Source!I88,2),0)</f>
        <v>11982.81</v>
      </c>
      <c r="O212">
        <f>IF(Source!BI88=1,((Source!CT88/IF(Source!BA88&lt;&gt;0,Source!BA88,1)*Source!I88)+(Source!CR88/IF(Source!BB88&lt;&gt;0,Source!BB88,1)*Source!I88)+(Source!CQ88/IF(Source!BC88&lt;&gt;0,Source!BC88,1)*Source!I88)+((Source!DN88/100)*(Source!CT88/IF(Source!BA88&lt;&gt;0,Source!BA88,1)*Source!I88))+((Source!DO88/100)*(Source!CT88/IF(Source!BA88&lt;&gt;0,Source!BA88,1)*Source!I88))+((Source!CS88/IF(Source!BS88&lt;&gt;0,Source!BS88,1)*Source!I88)*1.75)),0)</f>
        <v>0</v>
      </c>
      <c r="P212">
        <f>IF(Source!BI88=2,((Source!CT88/IF(Source!BA88&lt;&gt;0,Source!BA88,1)*Source!I88)+(Source!CR88/IF(Source!BB88&lt;&gt;0,Source!BB88,1)*Source!I88)+(Source!CQ88/IF(Source!BC88&lt;&gt;0,Source!BC88,1)*Source!I88)+((Source!DN88/100)*(Source!CT88/IF(Source!BA88&lt;&gt;0,Source!BA88,1)*Source!I88))+((Source!DO88/100)*(Source!CT88/IF(Source!BA88&lt;&gt;0,Source!BA88,1)*Source!I88))+((Source!CS88/IF(Source!BS88&lt;&gt;0,Source!BS88,1)*Source!I88)*1.75)),0)</f>
        <v>3472.8504882794996</v>
      </c>
      <c r="Q212">
        <f>IF(Source!BI88=3,((Source!CT88/IF(Source!BA88&lt;&gt;0,Source!BA88,1)*Source!I88)+(Source!CR88/IF(Source!BB88&lt;&gt;0,Source!BB88,1)*Source!I88)+(Source!CQ88/IF(Source!BC88&lt;&gt;0,Source!BC88,1)*Source!I88)+((Source!DN88/100)*(Source!CT88/IF(Source!BA88&lt;&gt;0,Source!BA88,1)*Source!I88))+((Source!DO88/100)*(Source!CT88/IF(Source!BA88&lt;&gt;0,Source!BA88,1)*Source!I88))+((Source!CS88/IF(Source!BS88&lt;&gt;0,Source!BS88,1)*Source!I88)*1.75)),0)</f>
        <v>0</v>
      </c>
      <c r="R212">
        <f>IF(Source!BI88=4,((Source!CT88/IF(Source!BA88&lt;&gt;0,Source!BA88,1)*Source!I88)+(Source!CR88/IF(Source!BB88&lt;&gt;0,Source!BB88,1)*Source!I88)+(Source!CQ88/IF(Source!BC88&lt;&gt;0,Source!BC88,1)*Source!I88)+((Source!DN88/100)*(Source!CT88/IF(Source!BA88&lt;&gt;0,Source!BA88,1)*Source!I88))+((Source!DO88/100)*(Source!CT88/IF(Source!BA88&lt;&gt;0,Source!BA88,1)*Source!I88))+((Source!CS88/IF(Source!BS88&lt;&gt;0,Source!BS88,1)*Source!I88)*1.75)),0)</f>
        <v>0</v>
      </c>
      <c r="U212">
        <f>IF(Source!BI88=1,Source!O88+Source!X88+Source!Y88+Source!R88*178/100,0)</f>
        <v>0</v>
      </c>
      <c r="V212">
        <f>IF(Source!BI88=2,Source!O88+Source!X88+Source!Y88+Source!R88*178/100,0)</f>
        <v>30075.539200000003</v>
      </c>
      <c r="W212">
        <f>IF(Source!BI88=3,Source!O88+Source!X88+Source!Y88+Source!R88*178/100,0)</f>
        <v>0</v>
      </c>
      <c r="X212">
        <f>IF(Source!BI88=4,Source!O88+Source!X88+Source!Y88+Source!R88*178/100,0)</f>
        <v>0</v>
      </c>
    </row>
    <row r="213" spans="1:25" ht="96">
      <c r="A213" s="25" t="str">
        <f>Source!E90</f>
        <v>5</v>
      </c>
      <c r="B213" s="25" t="str">
        <f>Source!F90</f>
        <v>4.8-175-1</v>
      </c>
      <c r="C213" s="10" t="str">
        <f>Source!G90</f>
        <v>ЗАТЯГИВАНИЕ ПРОВОДОВ И КАБЕЛЕЙ В ПРОЛОЖЕННЫЕ ТРУБЫ И МЕТАЛЛИЧЕСКИЕ РУКАВА, ПРОВОД ПЕРВЫЙ ОДНОЖИЛЬНЫЙ ИЛИ МНОГОЖИЛЬНЫЙ В ОБЩЕЙ ОПЛЕТКЕ, СУММАРНОЕ СЕЧЕНИЕ: ДО 2,5 ММ2</v>
      </c>
      <c r="D213" s="26" t="str">
        <f>Source!H90</f>
        <v>100 м</v>
      </c>
      <c r="E213" s="6">
        <f>ROUND(Source!I90,6)</f>
        <v>2.7</v>
      </c>
      <c r="F213" s="6"/>
      <c r="G213" s="6"/>
      <c r="H213" s="6"/>
      <c r="I213" s="6"/>
      <c r="J213" s="6"/>
      <c r="K213" s="6"/>
      <c r="Y213">
        <v>37</v>
      </c>
    </row>
    <row r="214" spans="1:11" ht="12.75">
      <c r="A214" s="6"/>
      <c r="B214" s="6"/>
      <c r="C214" s="6" t="s">
        <v>360</v>
      </c>
      <c r="D214" s="6"/>
      <c r="E214" s="6"/>
      <c r="F214" s="11">
        <f>Source!AO90</f>
        <v>63.5</v>
      </c>
      <c r="G214" s="27" t="str">
        <f>Source!DG90</f>
        <v>*1,15</v>
      </c>
      <c r="H214" s="6">
        <f>Source!AV90</f>
        <v>1.047</v>
      </c>
      <c r="I214" s="6">
        <f>Source!BA90</f>
        <v>11.65</v>
      </c>
      <c r="J214" s="11">
        <f>Source!S90</f>
        <v>2404.96</v>
      </c>
      <c r="K214" s="6"/>
    </row>
    <row r="215" spans="1:11" ht="12.75">
      <c r="A215" s="6"/>
      <c r="B215" s="6"/>
      <c r="C215" s="6" t="s">
        <v>366</v>
      </c>
      <c r="D215" s="6"/>
      <c r="E215" s="6"/>
      <c r="F215" s="11">
        <f>Source!AM90</f>
        <v>0.85</v>
      </c>
      <c r="G215" s="27" t="str">
        <f>Source!DE90</f>
        <v>*1,25</v>
      </c>
      <c r="H215" s="6">
        <f>Source!AV90</f>
        <v>1.047</v>
      </c>
      <c r="I215" s="6">
        <f>Source!BB90</f>
        <v>7.13</v>
      </c>
      <c r="J215" s="11">
        <f>Source!Q90</f>
        <v>21.42</v>
      </c>
      <c r="K215" s="6"/>
    </row>
    <row r="216" spans="1:11" ht="12.75">
      <c r="A216" s="6"/>
      <c r="B216" s="6"/>
      <c r="C216" s="6" t="s">
        <v>367</v>
      </c>
      <c r="D216" s="6"/>
      <c r="E216" s="6"/>
      <c r="F216" s="11">
        <f>Source!AN90</f>
        <v>0.2</v>
      </c>
      <c r="G216" s="27" t="str">
        <f>Source!DF90</f>
        <v>*1,25</v>
      </c>
      <c r="H216" s="6">
        <f>Source!AV90</f>
        <v>1.047</v>
      </c>
      <c r="I216" s="6">
        <f>Source!BS90</f>
        <v>11.65</v>
      </c>
      <c r="J216" s="32" t="str">
        <f>CONCATENATE("(",TEXT(+Source!R90,"0,00"),")")</f>
        <v>(8,23)</v>
      </c>
      <c r="K216" s="6"/>
    </row>
    <row r="217" spans="1:11" ht="12.75">
      <c r="A217" s="6"/>
      <c r="B217" s="6"/>
      <c r="C217" s="6" t="s">
        <v>368</v>
      </c>
      <c r="D217" s="6"/>
      <c r="E217" s="6"/>
      <c r="F217" s="11">
        <f>Source!AL90</f>
        <v>6.37</v>
      </c>
      <c r="G217" s="6">
        <f>Source!DD90</f>
      </c>
      <c r="H217" s="6">
        <f>Source!AW90</f>
        <v>1</v>
      </c>
      <c r="I217" s="6">
        <f>Source!BC90</f>
        <v>4.07</v>
      </c>
      <c r="J217" s="11">
        <f>Source!P90</f>
        <v>70</v>
      </c>
      <c r="K217" s="6"/>
    </row>
    <row r="218" spans="1:25" ht="96">
      <c r="A218" s="25" t="str">
        <f>Source!E91</f>
        <v>5,1</v>
      </c>
      <c r="B218" s="25" t="str">
        <f>Source!F91</f>
        <v>1.23-13-123</v>
      </c>
      <c r="C218" s="10" t="str">
        <f>Source!G91</f>
        <v>ПРОВОДА СИЛОВЫЕ С МЕДНЫМИ ЖИЛАМИ С ПОЛИВИНИЛХЛОРИДНОЙ ИЗОЛЯЦИЕЙ В ПОЛИВИНИЛХЛОРИДНОЙ ОБОЛОЧКЕ, НАПРЯЖЕНИЕ 250 В, МАРКА ПУНП, ЧИСЛО ЖИЛ И СЕЧЕНИЕ 3Х1,5 ММ2</v>
      </c>
      <c r="D218" s="26" t="str">
        <f>Source!H91</f>
        <v>км</v>
      </c>
      <c r="E218" s="6">
        <f>ROUND(Source!I91,6)</f>
        <v>0.27</v>
      </c>
      <c r="F218" s="11">
        <f>IF(Source!AL91=0,Source!AK91,Source!AL91)</f>
        <v>3984.91</v>
      </c>
      <c r="G218" s="27">
        <f>Source!DD91</f>
      </c>
      <c r="H218" s="6">
        <f>Source!AW91</f>
        <v>1</v>
      </c>
      <c r="I218" s="6">
        <f>Source!BC91</f>
        <v>2.36</v>
      </c>
      <c r="J218" s="11">
        <f>Source!O91</f>
        <v>2539.18</v>
      </c>
      <c r="K218" s="6"/>
      <c r="O218">
        <f>IF(Source!BI91=1,(0),0)</f>
        <v>0</v>
      </c>
      <c r="P218">
        <f>IF(Source!BI91=2,(0),0)</f>
        <v>0</v>
      </c>
      <c r="Q218">
        <f>IF(Source!BI91=3,(0),0)</f>
        <v>0</v>
      </c>
      <c r="R218">
        <f>IF(Source!BI91=4,(0),0)</f>
        <v>0</v>
      </c>
      <c r="U218">
        <f>IF(Source!BI91=1,Source!O91+Source!X91+Source!Y91,0)</f>
        <v>0</v>
      </c>
      <c r="V218">
        <f>IF(Source!BI91=2,Source!O91+Source!X91+Source!Y91,0)</f>
        <v>2539.18</v>
      </c>
      <c r="W218">
        <f>IF(Source!BI91=3,Source!O91+Source!X91+Source!Y91,0)</f>
        <v>0</v>
      </c>
      <c r="X218">
        <f>IF(Source!BI91=4,Source!O91+Source!X91+Source!Y91,0)</f>
        <v>0</v>
      </c>
      <c r="Y218">
        <v>38</v>
      </c>
    </row>
    <row r="219" spans="1:11" ht="12.75">
      <c r="A219" s="6"/>
      <c r="B219" s="6"/>
      <c r="C219" s="6" t="s">
        <v>361</v>
      </c>
      <c r="D219" s="6" t="s">
        <v>362</v>
      </c>
      <c r="E219" s="6">
        <f>Source!AT90</f>
        <v>87</v>
      </c>
      <c r="F219" s="6"/>
      <c r="G219" s="6"/>
      <c r="H219" s="6"/>
      <c r="I219" s="6"/>
      <c r="J219" s="11">
        <f>Source!X90</f>
        <v>2092.32</v>
      </c>
      <c r="K219" s="6"/>
    </row>
    <row r="220" spans="1:11" ht="12.75">
      <c r="A220" s="6"/>
      <c r="B220" s="6"/>
      <c r="C220" s="6" t="s">
        <v>363</v>
      </c>
      <c r="D220" s="6" t="s">
        <v>362</v>
      </c>
      <c r="E220" s="6">
        <f>Source!AU90</f>
        <v>45</v>
      </c>
      <c r="F220" s="6"/>
      <c r="G220" s="6"/>
      <c r="H220" s="6"/>
      <c r="I220" s="6"/>
      <c r="J220" s="11">
        <f>Source!Y90</f>
        <v>1082.23</v>
      </c>
      <c r="K220" s="6"/>
    </row>
    <row r="221" spans="1:11" ht="12.75">
      <c r="A221" s="6"/>
      <c r="B221" s="6"/>
      <c r="C221" s="6" t="s">
        <v>369</v>
      </c>
      <c r="D221" s="6" t="s">
        <v>362</v>
      </c>
      <c r="E221" s="6">
        <v>178</v>
      </c>
      <c r="F221" s="6"/>
      <c r="G221" s="6"/>
      <c r="H221" s="6"/>
      <c r="I221" s="6"/>
      <c r="J221" s="11">
        <f>ROUND(Source!R90*E221/100,2)</f>
        <v>14.65</v>
      </c>
      <c r="K221" s="6"/>
    </row>
    <row r="222" spans="1:11" ht="12.75">
      <c r="A222" s="28"/>
      <c r="B222" s="28"/>
      <c r="C222" s="28" t="s">
        <v>364</v>
      </c>
      <c r="D222" s="28" t="s">
        <v>365</v>
      </c>
      <c r="E222" s="28">
        <f>Source!AQ90</f>
        <v>5.15</v>
      </c>
      <c r="F222" s="28"/>
      <c r="G222" s="29" t="str">
        <f>Source!DI90</f>
        <v>*1,15</v>
      </c>
      <c r="H222" s="28">
        <f>Source!AV90</f>
        <v>1.047</v>
      </c>
      <c r="I222" s="28"/>
      <c r="J222" s="28"/>
      <c r="K222" s="30">
        <f>Source!U90</f>
        <v>16.74231525</v>
      </c>
    </row>
    <row r="223" spans="9:24" ht="12.75">
      <c r="I223" s="42">
        <f>Source!S90+Source!Q90+SUM(J217:J221)</f>
        <v>8224.759999999998</v>
      </c>
      <c r="J223" s="42"/>
      <c r="K223" s="31">
        <f>IF(Source!I90&lt;&gt;0,ROUND(I223/Source!I90,2),0)</f>
        <v>3046.21</v>
      </c>
      <c r="O223">
        <f>IF(Source!BI90=1,((Source!CT90/IF(Source!BA90&lt;&gt;0,Source!BA90,1)*Source!I90)+(Source!CR90/IF(Source!BB90&lt;&gt;0,Source!BB90,1)*Source!I90)+(Source!CQ90/IF(Source!BC90&lt;&gt;0,Source!BC90,1)*Source!I90)+((Source!DN90/100)*(Source!CT90/IF(Source!BA90&lt;&gt;0,Source!BA90,1)*Source!I90))+((Source!DO90/100)*(Source!CT90/IF(Source!BA90&lt;&gt;0,Source!BA90,1)*Source!I90))+((Source!CS90/IF(Source!BS90&lt;&gt;0,Source!BS90,1)*Source!I90)*1.75)),0)</f>
        <v>0</v>
      </c>
      <c r="P223">
        <f>IF(Source!BI90=2,((Source!CT90/IF(Source!BA90&lt;&gt;0,Source!BA90,1)*Source!I90)+(Source!CR90/IF(Source!BB90&lt;&gt;0,Source!BB90,1)*Source!I90)+(Source!CQ90/IF(Source!BC90&lt;&gt;0,Source!BC90,1)*Source!I90)+((Source!DN90/100)*(Source!CT90/IF(Source!BA90&lt;&gt;0,Source!BA90,1)*Source!I90))+((Source!DO90/100)*(Source!CT90/IF(Source!BA90&lt;&gt;0,Source!BA90,1)*Source!I90))+((Source!CS90/IF(Source!BS90&lt;&gt;0,Source!BS90,1)*Source!I90)*1.75)),0)</f>
        <v>601.519936725</v>
      </c>
      <c r="Q223">
        <f>IF(Source!BI90=3,((Source!CT90/IF(Source!BA90&lt;&gt;0,Source!BA90,1)*Source!I90)+(Source!CR90/IF(Source!BB90&lt;&gt;0,Source!BB90,1)*Source!I90)+(Source!CQ90/IF(Source!BC90&lt;&gt;0,Source!BC90,1)*Source!I90)+((Source!DN90/100)*(Source!CT90/IF(Source!BA90&lt;&gt;0,Source!BA90,1)*Source!I90))+((Source!DO90/100)*(Source!CT90/IF(Source!BA90&lt;&gt;0,Source!BA90,1)*Source!I90))+((Source!CS90/IF(Source!BS90&lt;&gt;0,Source!BS90,1)*Source!I90)*1.75)),0)</f>
        <v>0</v>
      </c>
      <c r="R223">
        <f>IF(Source!BI90=4,((Source!CT90/IF(Source!BA90&lt;&gt;0,Source!BA90,1)*Source!I90)+(Source!CR90/IF(Source!BB90&lt;&gt;0,Source!BB90,1)*Source!I90)+(Source!CQ90/IF(Source!BC90&lt;&gt;0,Source!BC90,1)*Source!I90)+((Source!DN90/100)*(Source!CT90/IF(Source!BA90&lt;&gt;0,Source!BA90,1)*Source!I90))+((Source!DO90/100)*(Source!CT90/IF(Source!BA90&lt;&gt;0,Source!BA90,1)*Source!I90))+((Source!CS90/IF(Source!BS90&lt;&gt;0,Source!BS90,1)*Source!I90)*1.75)),0)</f>
        <v>0</v>
      </c>
      <c r="U223">
        <f>IF(Source!BI90=1,Source!O90+Source!X90+Source!Y90+Source!R90*178/100,0)</f>
        <v>0</v>
      </c>
      <c r="V223">
        <f>IF(Source!BI90=2,Source!O90+Source!X90+Source!Y90+Source!R90*178/100,0)</f>
        <v>5685.5794000000005</v>
      </c>
      <c r="W223">
        <f>IF(Source!BI90=3,Source!O90+Source!X90+Source!Y90+Source!R90*178/100,0)</f>
        <v>0</v>
      </c>
      <c r="X223">
        <f>IF(Source!BI90=4,Source!O90+Source!X90+Source!Y90+Source!R90*178/100,0)</f>
        <v>0</v>
      </c>
    </row>
    <row r="224" spans="1:25" ht="60">
      <c r="A224" s="25" t="str">
        <f>Source!E92</f>
        <v>6</v>
      </c>
      <c r="B224" s="25" t="str">
        <f>Source!F92</f>
        <v>4.10-81-1</v>
      </c>
      <c r="C224" s="10" t="str">
        <f>Source!G92</f>
        <v>ИЗВЕЩАТЕЛИ ПС АВТОМАТИЧЕСКИЕ: ТЕПЛОВОЙ ЭЛЕКТРОКОНТАКТНЫЙ, МАГНИТО-КОНТАКТНЫЙ В НОРМАЛЬНОМ ИСПОЛНЕНИИ</v>
      </c>
      <c r="D224" s="26" t="str">
        <f>Source!H92</f>
        <v>шт.</v>
      </c>
      <c r="E224" s="6">
        <f>ROUND(Source!I92,6)</f>
        <v>1</v>
      </c>
      <c r="F224" s="6"/>
      <c r="G224" s="6"/>
      <c r="H224" s="6"/>
      <c r="I224" s="6"/>
      <c r="J224" s="6"/>
      <c r="K224" s="6"/>
      <c r="Y224">
        <v>39</v>
      </c>
    </row>
    <row r="225" spans="1:11" ht="12.75">
      <c r="A225" s="6"/>
      <c r="B225" s="6"/>
      <c r="C225" s="6" t="s">
        <v>360</v>
      </c>
      <c r="D225" s="6"/>
      <c r="E225" s="6"/>
      <c r="F225" s="11">
        <f>Source!AO92</f>
        <v>10.6</v>
      </c>
      <c r="G225" s="27" t="str">
        <f>Source!DG92</f>
        <v>*0,3</v>
      </c>
      <c r="H225" s="6">
        <f>Source!AV92</f>
        <v>1.047</v>
      </c>
      <c r="I225" s="6">
        <f>Source!BA92</f>
        <v>11.65</v>
      </c>
      <c r="J225" s="11">
        <f>Source!S92</f>
        <v>38.79</v>
      </c>
      <c r="K225" s="6"/>
    </row>
    <row r="226" spans="1:11" ht="12.75">
      <c r="A226" s="6"/>
      <c r="B226" s="6"/>
      <c r="C226" s="6" t="s">
        <v>366</v>
      </c>
      <c r="D226" s="6"/>
      <c r="E226" s="6"/>
      <c r="F226" s="11">
        <f>Source!AM92</f>
        <v>0.03</v>
      </c>
      <c r="G226" s="27" t="str">
        <f>Source!DE92</f>
        <v>*0,3</v>
      </c>
      <c r="H226" s="6">
        <f>Source!AV92</f>
        <v>1.047</v>
      </c>
      <c r="I226" s="6">
        <f>Source!BB92</f>
        <v>4.9</v>
      </c>
      <c r="J226" s="11">
        <f>Source!Q92</f>
        <v>0.05</v>
      </c>
      <c r="K226" s="6"/>
    </row>
    <row r="227" spans="1:11" ht="12.75">
      <c r="A227" s="6"/>
      <c r="B227" s="6"/>
      <c r="C227" s="6" t="s">
        <v>361</v>
      </c>
      <c r="D227" s="6" t="s">
        <v>362</v>
      </c>
      <c r="E227" s="6">
        <f>Source!AT92</f>
        <v>87</v>
      </c>
      <c r="F227" s="6"/>
      <c r="G227" s="6"/>
      <c r="H227" s="6"/>
      <c r="I227" s="6"/>
      <c r="J227" s="11">
        <f>Source!X92</f>
        <v>33.75</v>
      </c>
      <c r="K227" s="6"/>
    </row>
    <row r="228" spans="1:11" ht="12.75">
      <c r="A228" s="6"/>
      <c r="B228" s="6"/>
      <c r="C228" s="6" t="s">
        <v>363</v>
      </c>
      <c r="D228" s="6" t="s">
        <v>362</v>
      </c>
      <c r="E228" s="6">
        <f>Source!AU92</f>
        <v>45</v>
      </c>
      <c r="F228" s="6"/>
      <c r="G228" s="6"/>
      <c r="H228" s="6"/>
      <c r="I228" s="6"/>
      <c r="J228" s="11">
        <f>Source!Y92</f>
        <v>17.46</v>
      </c>
      <c r="K228" s="6"/>
    </row>
    <row r="229" spans="1:11" ht="12.75">
      <c r="A229" s="28"/>
      <c r="B229" s="28"/>
      <c r="C229" s="28" t="s">
        <v>364</v>
      </c>
      <c r="D229" s="28" t="s">
        <v>365</v>
      </c>
      <c r="E229" s="28">
        <f>Source!AQ92</f>
        <v>0.84</v>
      </c>
      <c r="F229" s="28"/>
      <c r="G229" s="29" t="str">
        <f>Source!DI92</f>
        <v>*0,3</v>
      </c>
      <c r="H229" s="28">
        <f>Source!AV92</f>
        <v>1.047</v>
      </c>
      <c r="I229" s="28"/>
      <c r="J229" s="28"/>
      <c r="K229" s="30">
        <f>Source!U92</f>
        <v>0.26384399999999997</v>
      </c>
    </row>
    <row r="230" spans="9:24" ht="12.75">
      <c r="I230" s="42">
        <f>Source!S92+Source!Q92+SUM(J227:J228)</f>
        <v>90.05</v>
      </c>
      <c r="J230" s="42"/>
      <c r="K230" s="31">
        <f>IF(Source!I92&lt;&gt;0,ROUND(I230/Source!I92,2),0)</f>
        <v>90.05</v>
      </c>
      <c r="O230">
        <f>IF(Source!BI92=1,((Source!CT92/IF(Source!BA92&lt;&gt;0,Source!BA92,1)*Source!I92)+(Source!CR92/IF(Source!BB92&lt;&gt;0,Source!BB92,1)*Source!I92)+(Source!CQ92/IF(Source!BC92&lt;&gt;0,Source!BC92,1)*Source!I92)+((Source!DN92/100)*(Source!CT92/IF(Source!BA92&lt;&gt;0,Source!BA92,1)*Source!I92))+((Source!DO92/100)*(Source!CT92/IF(Source!BA92&lt;&gt;0,Source!BA92,1)*Source!I92))+((Source!CS92/IF(Source!BS92&lt;&gt;0,Source!BS92,1)*Source!I92)*1.75)),0)</f>
        <v>0</v>
      </c>
      <c r="P230">
        <f>IF(Source!BI92=2,((Source!CT92/IF(Source!BA92&lt;&gt;0,Source!BA92,1)*Source!I92)+(Source!CR92/IF(Source!BB92&lt;&gt;0,Source!BB92,1)*Source!I92)+(Source!CQ92/IF(Source!BC92&lt;&gt;0,Source!BC92,1)*Source!I92)+((Source!DN92/100)*(Source!CT92/IF(Source!BA92&lt;&gt;0,Source!BA92,1)*Source!I92))+((Source!DO92/100)*(Source!CT92/IF(Source!BA92&lt;&gt;0,Source!BA92,1)*Source!I92))+((Source!CS92/IF(Source!BS92&lt;&gt;0,Source!BS92,1)*Source!I92)*1.75)),0)</f>
        <v>9.365205599999998</v>
      </c>
      <c r="Q230">
        <f>IF(Source!BI92=3,((Source!CT92/IF(Source!BA92&lt;&gt;0,Source!BA92,1)*Source!I92)+(Source!CR92/IF(Source!BB92&lt;&gt;0,Source!BB92,1)*Source!I92)+(Source!CQ92/IF(Source!BC92&lt;&gt;0,Source!BC92,1)*Source!I92)+((Source!DN92/100)*(Source!CT92/IF(Source!BA92&lt;&gt;0,Source!BA92,1)*Source!I92))+((Source!DO92/100)*(Source!CT92/IF(Source!BA92&lt;&gt;0,Source!BA92,1)*Source!I92))+((Source!CS92/IF(Source!BS92&lt;&gt;0,Source!BS92,1)*Source!I92)*1.75)),0)</f>
        <v>0</v>
      </c>
      <c r="R230">
        <f>IF(Source!BI92=4,((Source!CT92/IF(Source!BA92&lt;&gt;0,Source!BA92,1)*Source!I92)+(Source!CR92/IF(Source!BB92&lt;&gt;0,Source!BB92,1)*Source!I92)+(Source!CQ92/IF(Source!BC92&lt;&gt;0,Source!BC92,1)*Source!I92)+((Source!DN92/100)*(Source!CT92/IF(Source!BA92&lt;&gt;0,Source!BA92,1)*Source!I92))+((Source!DO92/100)*(Source!CT92/IF(Source!BA92&lt;&gt;0,Source!BA92,1)*Source!I92))+((Source!CS92/IF(Source!BS92&lt;&gt;0,Source!BS92,1)*Source!I92)*1.75)),0)</f>
        <v>0</v>
      </c>
      <c r="U230">
        <f>IF(Source!BI92=1,Source!O92+Source!X92+Source!Y92+Source!R92*178/100,0)</f>
        <v>0</v>
      </c>
      <c r="V230">
        <f>IF(Source!BI92=2,Source!O92+Source!X92+Source!Y92+Source!R92*178/100,0)</f>
        <v>90.05000000000001</v>
      </c>
      <c r="W230">
        <f>IF(Source!BI92=3,Source!O92+Source!X92+Source!Y92+Source!R92*178/100,0)</f>
        <v>0</v>
      </c>
      <c r="X230">
        <f>IF(Source!BI92=4,Source!O92+Source!X92+Source!Y92+Source!R92*178/100,0)</f>
        <v>0</v>
      </c>
    </row>
    <row r="231" spans="1:25" ht="60">
      <c r="A231" s="25" t="str">
        <f>Source!E93</f>
        <v>7</v>
      </c>
      <c r="B231" s="25" t="str">
        <f>Source!F93</f>
        <v>4.10-81-1</v>
      </c>
      <c r="C231" s="10" t="str">
        <f>Source!G93</f>
        <v>ИЗВЕЩАТЕЛИ ПС АВТОМАТИЧЕСКИЕ: ТЕПЛОВОЙ ЭЛЕКТРОКОНТАКТНЫЙ, МАГНИТО-КОНТАКТНЫЙ В НОРМАЛЬНОМ ИСПОЛНЕНИИ</v>
      </c>
      <c r="D231" s="26" t="str">
        <f>Source!H93</f>
        <v>шт.</v>
      </c>
      <c r="E231" s="6">
        <f>ROUND(Source!I93,6)</f>
        <v>1</v>
      </c>
      <c r="F231" s="6"/>
      <c r="G231" s="6"/>
      <c r="H231" s="6"/>
      <c r="I231" s="6"/>
      <c r="J231" s="6"/>
      <c r="K231" s="6"/>
      <c r="Y231">
        <v>40</v>
      </c>
    </row>
    <row r="232" spans="1:11" ht="12.75">
      <c r="A232" s="6"/>
      <c r="B232" s="6"/>
      <c r="C232" s="6" t="s">
        <v>360</v>
      </c>
      <c r="D232" s="6"/>
      <c r="E232" s="6"/>
      <c r="F232" s="11">
        <f>Source!AO93</f>
        <v>10.6</v>
      </c>
      <c r="G232" s="27" t="str">
        <f>Source!DG93</f>
        <v>*1,15</v>
      </c>
      <c r="H232" s="6">
        <f>Source!AV93</f>
        <v>1.047</v>
      </c>
      <c r="I232" s="6">
        <f>Source!BA93</f>
        <v>11.65</v>
      </c>
      <c r="J232" s="11">
        <f>Source!S93</f>
        <v>148.69</v>
      </c>
      <c r="K232" s="6"/>
    </row>
    <row r="233" spans="1:11" ht="12.75">
      <c r="A233" s="6"/>
      <c r="B233" s="6"/>
      <c r="C233" s="6" t="s">
        <v>366</v>
      </c>
      <c r="D233" s="6"/>
      <c r="E233" s="6"/>
      <c r="F233" s="11">
        <f>Source!AM93</f>
        <v>0.03</v>
      </c>
      <c r="G233" s="27" t="str">
        <f>Source!DE93</f>
        <v>*1,25</v>
      </c>
      <c r="H233" s="6">
        <f>Source!AV93</f>
        <v>1.047</v>
      </c>
      <c r="I233" s="6">
        <f>Source!BB93</f>
        <v>4.9</v>
      </c>
      <c r="J233" s="11">
        <f>Source!Q93</f>
        <v>0.19</v>
      </c>
      <c r="K233" s="6"/>
    </row>
    <row r="234" spans="1:11" ht="12.75">
      <c r="A234" s="6"/>
      <c r="B234" s="6"/>
      <c r="C234" s="6" t="s">
        <v>368</v>
      </c>
      <c r="D234" s="6"/>
      <c r="E234" s="6"/>
      <c r="F234" s="11">
        <f>Source!AL93</f>
        <v>0.56</v>
      </c>
      <c r="G234" s="6">
        <f>Source!DD93</f>
      </c>
      <c r="H234" s="6">
        <f>Source!AW93</f>
        <v>1</v>
      </c>
      <c r="I234" s="6">
        <f>Source!BC93</f>
        <v>4.56</v>
      </c>
      <c r="J234" s="11">
        <f>Source!P93</f>
        <v>2.55</v>
      </c>
      <c r="K234" s="6"/>
    </row>
    <row r="235" spans="1:25" ht="24">
      <c r="A235" s="25" t="str">
        <f>Source!E94</f>
        <v>7,1</v>
      </c>
      <c r="B235" s="25" t="str">
        <f>Source!F94</f>
        <v>1.14-2-8</v>
      </c>
      <c r="C235" s="10" t="str">
        <f>Source!G94</f>
        <v>ИЗВЕЩАТЕЛИ ПОЖАРНЫЕ, ТИП ИПР, РУЧНЫЕ</v>
      </c>
      <c r="D235" s="26" t="str">
        <f>Source!H94</f>
        <v>шт.</v>
      </c>
      <c r="E235" s="6">
        <f>ROUND(Source!I94,6)</f>
        <v>1</v>
      </c>
      <c r="F235" s="11">
        <f>IF(Source!AL94=0,Source!AK94,Source!AL94)</f>
        <v>89.58</v>
      </c>
      <c r="G235" s="27">
        <f>Source!DD94</f>
      </c>
      <c r="H235" s="6">
        <f>Source!AW94</f>
        <v>1</v>
      </c>
      <c r="I235" s="6">
        <f>Source!BC94</f>
        <v>1.41</v>
      </c>
      <c r="J235" s="11">
        <f>Source!O94</f>
        <v>126.31</v>
      </c>
      <c r="K235" s="6"/>
      <c r="O235">
        <f>IF(Source!BI94=1,(0),0)</f>
        <v>0</v>
      </c>
      <c r="P235">
        <f>IF(Source!BI94=2,(0),0)</f>
        <v>0</v>
      </c>
      <c r="Q235">
        <f>IF(Source!BI94=3,(0),0)</f>
        <v>0</v>
      </c>
      <c r="R235">
        <f>IF(Source!BI94=4,(0),0)</f>
        <v>0</v>
      </c>
      <c r="U235">
        <f>IF(Source!BI94=1,Source!O94+Source!X94+Source!Y94,0)</f>
        <v>0</v>
      </c>
      <c r="V235">
        <f>IF(Source!BI94=2,Source!O94+Source!X94+Source!Y94,0)</f>
        <v>126.31</v>
      </c>
      <c r="W235">
        <f>IF(Source!BI94=3,Source!O94+Source!X94+Source!Y94,0)</f>
        <v>0</v>
      </c>
      <c r="X235">
        <f>IF(Source!BI94=4,Source!O94+Source!X94+Source!Y94,0)</f>
        <v>0</v>
      </c>
      <c r="Y235">
        <v>41</v>
      </c>
    </row>
    <row r="236" spans="1:11" ht="12.75">
      <c r="A236" s="6"/>
      <c r="B236" s="6"/>
      <c r="C236" s="6" t="s">
        <v>361</v>
      </c>
      <c r="D236" s="6" t="s">
        <v>362</v>
      </c>
      <c r="E236" s="6">
        <f>Source!AT93</f>
        <v>87</v>
      </c>
      <c r="F236" s="6"/>
      <c r="G236" s="6"/>
      <c r="H236" s="6"/>
      <c r="I236" s="6"/>
      <c r="J236" s="11">
        <f>Source!X93</f>
        <v>129.36</v>
      </c>
      <c r="K236" s="6"/>
    </row>
    <row r="237" spans="1:11" ht="12.75">
      <c r="A237" s="6"/>
      <c r="B237" s="6"/>
      <c r="C237" s="6" t="s">
        <v>363</v>
      </c>
      <c r="D237" s="6" t="s">
        <v>362</v>
      </c>
      <c r="E237" s="6">
        <f>Source!AU93</f>
        <v>45</v>
      </c>
      <c r="F237" s="6"/>
      <c r="G237" s="6"/>
      <c r="H237" s="6"/>
      <c r="I237" s="6"/>
      <c r="J237" s="11">
        <f>Source!Y93</f>
        <v>66.91</v>
      </c>
      <c r="K237" s="6"/>
    </row>
    <row r="238" spans="1:11" ht="12.75">
      <c r="A238" s="28"/>
      <c r="B238" s="28"/>
      <c r="C238" s="28" t="s">
        <v>364</v>
      </c>
      <c r="D238" s="28" t="s">
        <v>365</v>
      </c>
      <c r="E238" s="28">
        <f>Source!AQ93</f>
        <v>0.84</v>
      </c>
      <c r="F238" s="28"/>
      <c r="G238" s="29" t="str">
        <f>Source!DI93</f>
        <v>*1,15</v>
      </c>
      <c r="H238" s="28">
        <f>Source!AV93</f>
        <v>1.047</v>
      </c>
      <c r="I238" s="28"/>
      <c r="J238" s="28"/>
      <c r="K238" s="30">
        <f>Source!U93</f>
        <v>1.0114019999999997</v>
      </c>
    </row>
    <row r="239" spans="9:24" ht="12.75">
      <c r="I239" s="42">
        <f>Source!S93+Source!Q93+SUM(J234:J237)</f>
        <v>474.01</v>
      </c>
      <c r="J239" s="42"/>
      <c r="K239" s="31">
        <f>IF(Source!I93&lt;&gt;0,ROUND(I239/Source!I93,2),0)</f>
        <v>474.01</v>
      </c>
      <c r="O239">
        <f>IF(Source!BI93=1,((Source!CT93/IF(Source!BA93&lt;&gt;0,Source!BA93,1)*Source!I93)+(Source!CR93/IF(Source!BB93&lt;&gt;0,Source!BB93,1)*Source!I93)+(Source!CQ93/IF(Source!BC93&lt;&gt;0,Source!BC93,1)*Source!I93)+((Source!DN93/100)*(Source!CT93/IF(Source!BA93&lt;&gt;0,Source!BA93,1)*Source!I93))+((Source!DO93/100)*(Source!CT93/IF(Source!BA93&lt;&gt;0,Source!BA93,1)*Source!I93))+((Source!CS93/IF(Source!BS93&lt;&gt;0,Source!BS93,1)*Source!I93)*1.75)),0)</f>
        <v>0</v>
      </c>
      <c r="P239">
        <f>IF(Source!BI93=2,((Source!CT93/IF(Source!BA93&lt;&gt;0,Source!BA93,1)*Source!I93)+(Source!CR93/IF(Source!BB93&lt;&gt;0,Source!BB93,1)*Source!I93)+(Source!CQ93/IF(Source!BC93&lt;&gt;0,Source!BC93,1)*Source!I93)+((Source!DN93/100)*(Source!CT93/IF(Source!BA93&lt;&gt;0,Source!BA93,1)*Source!I93))+((Source!DO93/100)*(Source!CT93/IF(Source!BA93&lt;&gt;0,Source!BA93,1)*Source!I93))+((Source!CS93/IF(Source!BS93&lt;&gt;0,Source!BS93,1)*Source!I93)*1.75)),0)</f>
        <v>36.46309579999999</v>
      </c>
      <c r="Q239">
        <f>IF(Source!BI93=3,((Source!CT93/IF(Source!BA93&lt;&gt;0,Source!BA93,1)*Source!I93)+(Source!CR93/IF(Source!BB93&lt;&gt;0,Source!BB93,1)*Source!I93)+(Source!CQ93/IF(Source!BC93&lt;&gt;0,Source!BC93,1)*Source!I93)+((Source!DN93/100)*(Source!CT93/IF(Source!BA93&lt;&gt;0,Source!BA93,1)*Source!I93))+((Source!DO93/100)*(Source!CT93/IF(Source!BA93&lt;&gt;0,Source!BA93,1)*Source!I93))+((Source!CS93/IF(Source!BS93&lt;&gt;0,Source!BS93,1)*Source!I93)*1.75)),0)</f>
        <v>0</v>
      </c>
      <c r="R239">
        <f>IF(Source!BI93=4,((Source!CT93/IF(Source!BA93&lt;&gt;0,Source!BA93,1)*Source!I93)+(Source!CR93/IF(Source!BB93&lt;&gt;0,Source!BB93,1)*Source!I93)+(Source!CQ93/IF(Source!BC93&lt;&gt;0,Source!BC93,1)*Source!I93)+((Source!DN93/100)*(Source!CT93/IF(Source!BA93&lt;&gt;0,Source!BA93,1)*Source!I93))+((Source!DO93/100)*(Source!CT93/IF(Source!BA93&lt;&gt;0,Source!BA93,1)*Source!I93))+((Source!CS93/IF(Source!BS93&lt;&gt;0,Source!BS93,1)*Source!I93)*1.75)),0)</f>
        <v>0</v>
      </c>
      <c r="U239">
        <f>IF(Source!BI93=1,Source!O93+Source!X93+Source!Y93+Source!R93*178/100,0)</f>
        <v>0</v>
      </c>
      <c r="V239">
        <f>IF(Source!BI93=2,Source!O93+Source!X93+Source!Y93+Source!R93*178/100,0)</f>
        <v>347.70000000000005</v>
      </c>
      <c r="W239">
        <f>IF(Source!BI93=3,Source!O93+Source!X93+Source!Y93+Source!R93*178/100,0)</f>
        <v>0</v>
      </c>
      <c r="X239">
        <f>IF(Source!BI93=4,Source!O93+Source!X93+Source!Y93+Source!R93*178/100,0)</f>
        <v>0</v>
      </c>
    </row>
    <row r="240" spans="1:25" ht="24">
      <c r="A240" s="25" t="str">
        <f>Source!E95</f>
        <v>9</v>
      </c>
      <c r="B240" s="25" t="str">
        <f>Source!F95</f>
        <v>4.8-255-1</v>
      </c>
      <c r="C240" s="10" t="str">
        <f>Source!G95</f>
        <v>ЯЩИКИ С ПОНИЖАЮЩИМИ ТРАНСФОРМАТОРАМИ</v>
      </c>
      <c r="D240" s="26" t="str">
        <f>Source!H95</f>
        <v>шт.</v>
      </c>
      <c r="E240" s="6">
        <f>ROUND(Source!I95,6)</f>
        <v>2</v>
      </c>
      <c r="F240" s="6"/>
      <c r="G240" s="6"/>
      <c r="H240" s="6"/>
      <c r="I240" s="6"/>
      <c r="J240" s="6"/>
      <c r="K240" s="6"/>
      <c r="Y240">
        <v>42</v>
      </c>
    </row>
    <row r="241" spans="1:11" ht="12.75">
      <c r="A241" s="6"/>
      <c r="B241" s="6"/>
      <c r="C241" s="6" t="s">
        <v>360</v>
      </c>
      <c r="D241" s="6"/>
      <c r="E241" s="6"/>
      <c r="F241" s="11">
        <f>Source!AO95</f>
        <v>15.99</v>
      </c>
      <c r="G241" s="27" t="str">
        <f>Source!DG95</f>
        <v>*1,15</v>
      </c>
      <c r="H241" s="6">
        <f>Source!AV95</f>
        <v>1.047</v>
      </c>
      <c r="I241" s="6">
        <f>Source!BA95</f>
        <v>11.65</v>
      </c>
      <c r="J241" s="11">
        <f>Source!S95</f>
        <v>448.59</v>
      </c>
      <c r="K241" s="6"/>
    </row>
    <row r="242" spans="1:11" ht="12.75">
      <c r="A242" s="6"/>
      <c r="B242" s="6"/>
      <c r="C242" s="6" t="s">
        <v>366</v>
      </c>
      <c r="D242" s="6"/>
      <c r="E242" s="6"/>
      <c r="F242" s="11">
        <f>Source!AM95</f>
        <v>1.79</v>
      </c>
      <c r="G242" s="27" t="str">
        <f>Source!DE95</f>
        <v>*1,25</v>
      </c>
      <c r="H242" s="6">
        <f>Source!AV95</f>
        <v>1.047</v>
      </c>
      <c r="I242" s="6">
        <f>Source!BB95</f>
        <v>7.69</v>
      </c>
      <c r="J242" s="11">
        <f>Source!Q95</f>
        <v>36.03</v>
      </c>
      <c r="K242" s="6"/>
    </row>
    <row r="243" spans="1:11" ht="12.75">
      <c r="A243" s="6"/>
      <c r="B243" s="6"/>
      <c r="C243" s="6" t="s">
        <v>367</v>
      </c>
      <c r="D243" s="6"/>
      <c r="E243" s="6"/>
      <c r="F243" s="11">
        <f>Source!AN95</f>
        <v>0.32</v>
      </c>
      <c r="G243" s="27" t="str">
        <f>Source!DF95</f>
        <v>*1,25</v>
      </c>
      <c r="H243" s="6">
        <f>Source!AV95</f>
        <v>1.047</v>
      </c>
      <c r="I243" s="6">
        <f>Source!BS95</f>
        <v>11.65</v>
      </c>
      <c r="J243" s="32" t="str">
        <f>CONCATENATE("(",TEXT(+Source!R95,"0,00"),")")</f>
        <v>(9,76)</v>
      </c>
      <c r="K243" s="6"/>
    </row>
    <row r="244" spans="1:11" ht="12.75">
      <c r="A244" s="6"/>
      <c r="B244" s="6"/>
      <c r="C244" s="6" t="s">
        <v>368</v>
      </c>
      <c r="D244" s="6"/>
      <c r="E244" s="6"/>
      <c r="F244" s="11">
        <f>Source!AL95</f>
        <v>0.63</v>
      </c>
      <c r="G244" s="6">
        <f>Source!DD95</f>
      </c>
      <c r="H244" s="6">
        <f>Source!AW95</f>
        <v>1</v>
      </c>
      <c r="I244" s="6">
        <f>Source!BC95</f>
        <v>4.56</v>
      </c>
      <c r="J244" s="11">
        <f>Source!P95</f>
        <v>5.75</v>
      </c>
      <c r="K244" s="6"/>
    </row>
    <row r="245" spans="1:25" ht="24">
      <c r="A245" s="25" t="str">
        <f>Source!E96</f>
        <v>9,1</v>
      </c>
      <c r="B245" s="25" t="str">
        <f>Source!F96</f>
        <v>1.21-4-140</v>
      </c>
      <c r="C245" s="10" t="str">
        <f>Source!G96</f>
        <v>ЯЩИКИ С ТРАНСФОРМАТОРОМ ПОНИЖАЮЩИМ, ТИП ЯТП-0.25 УЗ</v>
      </c>
      <c r="D245" s="26" t="str">
        <f>Source!H96</f>
        <v>шт.</v>
      </c>
      <c r="E245" s="6">
        <f>ROUND(Source!I96,6)</f>
        <v>2</v>
      </c>
      <c r="F245" s="11">
        <f>IF(Source!AL96=0,Source!AK96,Source!AL96)</f>
        <v>384.6</v>
      </c>
      <c r="G245" s="27">
        <f>Source!DD96</f>
      </c>
      <c r="H245" s="6">
        <f>Source!AW96</f>
        <v>1</v>
      </c>
      <c r="I245" s="6">
        <f>Source!BC96</f>
        <v>4.84</v>
      </c>
      <c r="J245" s="11">
        <f>Source!O96</f>
        <v>3722.93</v>
      </c>
      <c r="K245" s="6"/>
      <c r="O245">
        <f>IF(Source!BI96=1,(0),0)</f>
        <v>0</v>
      </c>
      <c r="P245">
        <f>IF(Source!BI96=2,(0),0)</f>
        <v>0</v>
      </c>
      <c r="Q245">
        <f>IF(Source!BI96=3,(0),0)</f>
        <v>0</v>
      </c>
      <c r="R245">
        <f>IF(Source!BI96=4,(0),0)</f>
        <v>0</v>
      </c>
      <c r="U245">
        <f>IF(Source!BI96=1,Source!O96+Source!X96+Source!Y96,0)</f>
        <v>0</v>
      </c>
      <c r="V245">
        <f>IF(Source!BI96=2,Source!O96+Source!X96+Source!Y96,0)</f>
        <v>3722.93</v>
      </c>
      <c r="W245">
        <f>IF(Source!BI96=3,Source!O96+Source!X96+Source!Y96,0)</f>
        <v>0</v>
      </c>
      <c r="X245">
        <f>IF(Source!BI96=4,Source!O96+Source!X96+Source!Y96,0)</f>
        <v>0</v>
      </c>
      <c r="Y245">
        <v>43</v>
      </c>
    </row>
    <row r="246" spans="1:11" ht="12.75">
      <c r="A246" s="6"/>
      <c r="B246" s="6"/>
      <c r="C246" s="6" t="s">
        <v>361</v>
      </c>
      <c r="D246" s="6" t="s">
        <v>362</v>
      </c>
      <c r="E246" s="6">
        <f>Source!AT95</f>
        <v>87</v>
      </c>
      <c r="F246" s="6"/>
      <c r="G246" s="6"/>
      <c r="H246" s="6"/>
      <c r="I246" s="6"/>
      <c r="J246" s="11">
        <f>Source!X95</f>
        <v>390.27</v>
      </c>
      <c r="K246" s="6"/>
    </row>
    <row r="247" spans="1:11" ht="12.75">
      <c r="A247" s="6"/>
      <c r="B247" s="6"/>
      <c r="C247" s="6" t="s">
        <v>363</v>
      </c>
      <c r="D247" s="6" t="s">
        <v>362</v>
      </c>
      <c r="E247" s="6">
        <f>Source!AU95</f>
        <v>45</v>
      </c>
      <c r="F247" s="6"/>
      <c r="G247" s="6"/>
      <c r="H247" s="6"/>
      <c r="I247" s="6"/>
      <c r="J247" s="11">
        <f>Source!Y95</f>
        <v>201.87</v>
      </c>
      <c r="K247" s="6"/>
    </row>
    <row r="248" spans="1:11" ht="12.75">
      <c r="A248" s="6"/>
      <c r="B248" s="6"/>
      <c r="C248" s="6" t="s">
        <v>369</v>
      </c>
      <c r="D248" s="6" t="s">
        <v>362</v>
      </c>
      <c r="E248" s="6">
        <v>178</v>
      </c>
      <c r="F248" s="6"/>
      <c r="G248" s="6"/>
      <c r="H248" s="6"/>
      <c r="I248" s="6"/>
      <c r="J248" s="11">
        <f>ROUND(Source!R95*E248/100,2)</f>
        <v>17.37</v>
      </c>
      <c r="K248" s="6"/>
    </row>
    <row r="249" spans="1:11" ht="12.75">
      <c r="A249" s="28"/>
      <c r="B249" s="28"/>
      <c r="C249" s="28" t="s">
        <v>364</v>
      </c>
      <c r="D249" s="28" t="s">
        <v>365</v>
      </c>
      <c r="E249" s="28">
        <f>Source!AQ95</f>
        <v>1.23</v>
      </c>
      <c r="F249" s="28"/>
      <c r="G249" s="29" t="str">
        <f>Source!DI95</f>
        <v>*1,15</v>
      </c>
      <c r="H249" s="28">
        <f>Source!AV95</f>
        <v>1.047</v>
      </c>
      <c r="I249" s="28"/>
      <c r="J249" s="28"/>
      <c r="K249" s="30">
        <f>Source!U95</f>
        <v>2.9619629999999995</v>
      </c>
    </row>
    <row r="250" spans="9:24" ht="12.75">
      <c r="I250" s="42">
        <f>Source!S95+Source!Q95+SUM(J244:J248)</f>
        <v>4822.8099999999995</v>
      </c>
      <c r="J250" s="42"/>
      <c r="K250" s="31">
        <f>IF(Source!I95&lt;&gt;0,ROUND(I250/Source!I95,2),0)</f>
        <v>2411.41</v>
      </c>
      <c r="O250">
        <f>IF(Source!BI95=1,((Source!CT95/IF(Source!BA95&lt;&gt;0,Source!BA95,1)*Source!I95)+(Source!CR95/IF(Source!BB95&lt;&gt;0,Source!BB95,1)*Source!I95)+(Source!CQ95/IF(Source!BC95&lt;&gt;0,Source!BC95,1)*Source!I95)+((Source!DN95/100)*(Source!CT95/IF(Source!BA95&lt;&gt;0,Source!BA95,1)*Source!I95))+((Source!DO95/100)*(Source!CT95/IF(Source!BA95&lt;&gt;0,Source!BA95,1)*Source!I95))+((Source!CS95/IF(Source!BS95&lt;&gt;0,Source!BS95,1)*Source!I95)*1.75)),0)</f>
        <v>0</v>
      </c>
      <c r="P250">
        <f>IF(Source!BI95=2,((Source!CT95/IF(Source!BA95&lt;&gt;0,Source!BA95,1)*Source!I95)+(Source!CR95/IF(Source!BB95&lt;&gt;0,Source!BB95,1)*Source!I95)+(Source!CQ95/IF(Source!BC95&lt;&gt;0,Source!BC95,1)*Source!I95)+((Source!DN95/100)*(Source!CT95/IF(Source!BA95&lt;&gt;0,Source!BA95,1)*Source!I95))+((Source!DO95/100)*(Source!CT95/IF(Source!BA95&lt;&gt;0,Source!BA95,1)*Source!I95))+((Source!CS95/IF(Source!BS95&lt;&gt;0,Source!BS95,1)*Source!I95)*1.75)),0)</f>
        <v>115.61163339</v>
      </c>
      <c r="Q250">
        <f>IF(Source!BI95=3,((Source!CT95/IF(Source!BA95&lt;&gt;0,Source!BA95,1)*Source!I95)+(Source!CR95/IF(Source!BB95&lt;&gt;0,Source!BB95,1)*Source!I95)+(Source!CQ95/IF(Source!BC95&lt;&gt;0,Source!BC95,1)*Source!I95)+((Source!DN95/100)*(Source!CT95/IF(Source!BA95&lt;&gt;0,Source!BA95,1)*Source!I95))+((Source!DO95/100)*(Source!CT95/IF(Source!BA95&lt;&gt;0,Source!BA95,1)*Source!I95))+((Source!CS95/IF(Source!BS95&lt;&gt;0,Source!BS95,1)*Source!I95)*1.75)),0)</f>
        <v>0</v>
      </c>
      <c r="R250">
        <f>IF(Source!BI95=4,((Source!CT95/IF(Source!BA95&lt;&gt;0,Source!BA95,1)*Source!I95)+(Source!CR95/IF(Source!BB95&lt;&gt;0,Source!BB95,1)*Source!I95)+(Source!CQ95/IF(Source!BC95&lt;&gt;0,Source!BC95,1)*Source!I95)+((Source!DN95/100)*(Source!CT95/IF(Source!BA95&lt;&gt;0,Source!BA95,1)*Source!I95))+((Source!DO95/100)*(Source!CT95/IF(Source!BA95&lt;&gt;0,Source!BA95,1)*Source!I95))+((Source!CS95/IF(Source!BS95&lt;&gt;0,Source!BS95,1)*Source!I95)*1.75)),0)</f>
        <v>0</v>
      </c>
      <c r="U250">
        <f>IF(Source!BI95=1,Source!O95+Source!X95+Source!Y95+Source!R95*178/100,0)</f>
        <v>0</v>
      </c>
      <c r="V250">
        <f>IF(Source!BI95=2,Source!O95+Source!X95+Source!Y95+Source!R95*178/100,0)</f>
        <v>1099.8828</v>
      </c>
      <c r="W250">
        <f>IF(Source!BI95=3,Source!O95+Source!X95+Source!Y95+Source!R95*178/100,0)</f>
        <v>0</v>
      </c>
      <c r="X250">
        <f>IF(Source!BI95=4,Source!O95+Source!X95+Source!Y95+Source!R95*178/100,0)</f>
        <v>0</v>
      </c>
    </row>
    <row r="252" spans="3:20" s="9" customFormat="1" ht="12.75">
      <c r="C252" s="9" t="s">
        <v>370</v>
      </c>
      <c r="I252" s="41">
        <f>ROUND(Source!AB80+Source!AK80+Source!AL80+Source!AE80*T252/100,2)</f>
        <v>91637.32</v>
      </c>
      <c r="J252" s="41"/>
      <c r="T252" s="9">
        <v>178</v>
      </c>
    </row>
    <row r="254" spans="3:11" ht="15.75">
      <c r="C254" s="24" t="s">
        <v>359</v>
      </c>
      <c r="D254" s="43" t="str">
        <f>IF(Source!C12="1",Source!F130,Source!G130)</f>
        <v>КАБИНЕТ БИОЛОГИИ</v>
      </c>
      <c r="E254" s="44"/>
      <c r="F254" s="44"/>
      <c r="G254" s="44"/>
      <c r="H254" s="44"/>
      <c r="I254" s="44"/>
      <c r="J254" s="44"/>
      <c r="K254" s="44"/>
    </row>
    <row r="256" spans="1:25" ht="24">
      <c r="A256" s="25" t="str">
        <f>Source!E134</f>
        <v>1</v>
      </c>
      <c r="B256" s="25" t="str">
        <f>Source!F134</f>
        <v>6.57-2-5</v>
      </c>
      <c r="C256" s="10" t="str">
        <f>Source!G134</f>
        <v>РАЗБОРКА ПОКРЫТИЙ ИЗ ЛИНОЛЕУМА И РЕЛИНА</v>
      </c>
      <c r="D256" s="26" t="str">
        <f>Source!H134</f>
        <v>100 м2</v>
      </c>
      <c r="E256" s="6">
        <f>ROUND(Source!I134,6)</f>
        <v>0.67</v>
      </c>
      <c r="F256" s="6"/>
      <c r="G256" s="6"/>
      <c r="H256" s="6"/>
      <c r="I256" s="6"/>
      <c r="J256" s="6"/>
      <c r="K256" s="6"/>
      <c r="Y256">
        <v>44</v>
      </c>
    </row>
    <row r="257" spans="1:11" ht="12.75">
      <c r="A257" s="6"/>
      <c r="B257" s="6"/>
      <c r="C257" s="6" t="s">
        <v>360</v>
      </c>
      <c r="D257" s="6"/>
      <c r="E257" s="6"/>
      <c r="F257" s="11">
        <f>Source!AO134</f>
        <v>116.41</v>
      </c>
      <c r="G257" s="27">
        <f>Source!DG134</f>
      </c>
      <c r="H257" s="6">
        <f>Source!AV134</f>
        <v>1.047</v>
      </c>
      <c r="I257" s="6">
        <f>Source!BA134</f>
        <v>11.65</v>
      </c>
      <c r="J257" s="11">
        <f>Source!S134</f>
        <v>951.34</v>
      </c>
      <c r="K257" s="6"/>
    </row>
    <row r="258" spans="1:11" ht="12.75">
      <c r="A258" s="6"/>
      <c r="B258" s="6"/>
      <c r="C258" s="6" t="s">
        <v>361</v>
      </c>
      <c r="D258" s="6" t="s">
        <v>362</v>
      </c>
      <c r="E258" s="6">
        <f>Source!AT134</f>
        <v>77</v>
      </c>
      <c r="F258" s="6"/>
      <c r="G258" s="6"/>
      <c r="H258" s="6"/>
      <c r="I258" s="6"/>
      <c r="J258" s="11">
        <f>Source!X134</f>
        <v>732.53</v>
      </c>
      <c r="K258" s="6"/>
    </row>
    <row r="259" spans="1:11" ht="12.75">
      <c r="A259" s="6"/>
      <c r="B259" s="6"/>
      <c r="C259" s="6" t="s">
        <v>363</v>
      </c>
      <c r="D259" s="6" t="s">
        <v>362</v>
      </c>
      <c r="E259" s="6">
        <f>Source!AU134</f>
        <v>45</v>
      </c>
      <c r="F259" s="6"/>
      <c r="G259" s="6"/>
      <c r="H259" s="6"/>
      <c r="I259" s="6"/>
      <c r="J259" s="11">
        <f>Source!Y134</f>
        <v>428.1</v>
      </c>
      <c r="K259" s="6"/>
    </row>
    <row r="260" spans="1:11" ht="12.75">
      <c r="A260" s="28"/>
      <c r="B260" s="28"/>
      <c r="C260" s="28" t="s">
        <v>364</v>
      </c>
      <c r="D260" s="28" t="s">
        <v>365</v>
      </c>
      <c r="E260" s="28">
        <f>Source!AQ134</f>
        <v>11.39</v>
      </c>
      <c r="F260" s="28"/>
      <c r="G260" s="29">
        <f>Source!DI134</f>
      </c>
      <c r="H260" s="28">
        <f>Source!AV134</f>
        <v>1.047</v>
      </c>
      <c r="I260" s="28"/>
      <c r="J260" s="28"/>
      <c r="K260" s="30">
        <f>Source!U134</f>
        <v>7.989971100000001</v>
      </c>
    </row>
    <row r="261" spans="9:24" ht="12.75">
      <c r="I261" s="42">
        <f>Source!S134+Source!Q134+SUM(J258:J259)</f>
        <v>2111.9700000000003</v>
      </c>
      <c r="J261" s="42"/>
      <c r="K261" s="31">
        <f>IF(Source!I134&lt;&gt;0,ROUND(I261/Source!I134,2),0)</f>
        <v>3152.19</v>
      </c>
      <c r="O261">
        <f>IF(Source!BI134=1,((Source!CT134/IF(Source!BA134&lt;&gt;0,Source!BA134,1)*Source!I134)+(Source!CR134/IF(Source!BB134&lt;&gt;0,Source!BB134,1)*Source!I134)+(Source!CQ134/IF(Source!BC134&lt;&gt;0,Source!BC134,1)*Source!I134)+((Source!DN134/100)*(Source!CT134/IF(Source!BA134&lt;&gt;0,Source!BA134,1)*Source!I134))+((Source!DO134/100)*(Source!CT134/IF(Source!BA134&lt;&gt;0,Source!BA134,1)*Source!I134))+((Source!CS134/IF(Source!BS134&lt;&gt;0,Source!BS134,1)*Source!I134)*1.75)),0)</f>
        <v>191.902059615</v>
      </c>
      <c r="P261">
        <f>IF(Source!BI134=2,((Source!CT134/IF(Source!BA134&lt;&gt;0,Source!BA134,1)*Source!I134)+(Source!CR134/IF(Source!BB134&lt;&gt;0,Source!BB134,1)*Source!I134)+(Source!CQ134/IF(Source!BC134&lt;&gt;0,Source!BC134,1)*Source!I134)+((Source!DN134/100)*(Source!CT134/IF(Source!BA134&lt;&gt;0,Source!BA134,1)*Source!I134))+((Source!DO134/100)*(Source!CT134/IF(Source!BA134&lt;&gt;0,Source!BA134,1)*Source!I134))+((Source!CS134/IF(Source!BS134&lt;&gt;0,Source!BS134,1)*Source!I134)*1.75)),0)</f>
        <v>0</v>
      </c>
      <c r="Q261">
        <f>IF(Source!BI134=3,((Source!CT134/IF(Source!BA134&lt;&gt;0,Source!BA134,1)*Source!I134)+(Source!CR134/IF(Source!BB134&lt;&gt;0,Source!BB134,1)*Source!I134)+(Source!CQ134/IF(Source!BC134&lt;&gt;0,Source!BC134,1)*Source!I134)+((Source!DN134/100)*(Source!CT134/IF(Source!BA134&lt;&gt;0,Source!BA134,1)*Source!I134))+((Source!DO134/100)*(Source!CT134/IF(Source!BA134&lt;&gt;0,Source!BA134,1)*Source!I134))+((Source!CS134/IF(Source!BS134&lt;&gt;0,Source!BS134,1)*Source!I134)*1.75)),0)</f>
        <v>0</v>
      </c>
      <c r="R261">
        <f>IF(Source!BI134=4,((Source!CT134/IF(Source!BA134&lt;&gt;0,Source!BA134,1)*Source!I134)+(Source!CR134/IF(Source!BB134&lt;&gt;0,Source!BB134,1)*Source!I134)+(Source!CQ134/IF(Source!BC134&lt;&gt;0,Source!BC134,1)*Source!I134)+((Source!DN134/100)*(Source!CT134/IF(Source!BA134&lt;&gt;0,Source!BA134,1)*Source!I134))+((Source!DO134/100)*(Source!CT134/IF(Source!BA134&lt;&gt;0,Source!BA134,1)*Source!I134))+((Source!CS134/IF(Source!BS134&lt;&gt;0,Source!BS134,1)*Source!I134)*1.75)),0)</f>
        <v>0</v>
      </c>
      <c r="U261">
        <f>IF(Source!BI134=1,Source!O134+Source!X134+Source!Y134+Source!R134*178/100,0)</f>
        <v>2111.97</v>
      </c>
      <c r="V261">
        <f>IF(Source!BI134=2,Source!O134+Source!X134+Source!Y134+Source!R134*178/100,0)</f>
        <v>0</v>
      </c>
      <c r="W261">
        <f>IF(Source!BI134=3,Source!O134+Source!X134+Source!Y134+Source!R134*178/100,0)</f>
        <v>0</v>
      </c>
      <c r="X261">
        <f>IF(Source!BI134=4,Source!O134+Source!X134+Source!Y134+Source!R134*178/100,0)</f>
        <v>0</v>
      </c>
    </row>
    <row r="262" spans="1:25" ht="36">
      <c r="A262" s="25" t="str">
        <f>Source!E135</f>
        <v>2</v>
      </c>
      <c r="B262" s="25" t="str">
        <f>Source!F135</f>
        <v>3.11-26-2</v>
      </c>
      <c r="C262" s="10" t="str">
        <f>Source!G135</f>
        <v>УСТРОЙСТВО ПОКРЫТИЙ ИЗ РУЛОННОГО ЛИНОЛЕУМА НА ВСПЕНЕННОЙ ОСНОВЕ</v>
      </c>
      <c r="D262" s="26" t="str">
        <f>Source!H135</f>
        <v>100 м2</v>
      </c>
      <c r="E262" s="6">
        <f>ROUND(Source!I135,6)</f>
        <v>0.67</v>
      </c>
      <c r="F262" s="6"/>
      <c r="G262" s="6"/>
      <c r="H262" s="6"/>
      <c r="I262" s="6"/>
      <c r="J262" s="6"/>
      <c r="K262" s="6"/>
      <c r="Y262">
        <v>45</v>
      </c>
    </row>
    <row r="263" spans="1:11" ht="12.75">
      <c r="A263" s="6"/>
      <c r="B263" s="6"/>
      <c r="C263" s="6" t="s">
        <v>360</v>
      </c>
      <c r="D263" s="6"/>
      <c r="E263" s="6"/>
      <c r="F263" s="11">
        <f>Source!AO135</f>
        <v>454.58</v>
      </c>
      <c r="G263" s="27" t="str">
        <f>Source!DG135</f>
        <v>*1,15</v>
      </c>
      <c r="H263" s="6">
        <f>Source!AV135</f>
        <v>1.047</v>
      </c>
      <c r="I263" s="6">
        <f>Source!BA135</f>
        <v>11.65</v>
      </c>
      <c r="J263" s="11">
        <f>Source!S135</f>
        <v>4272.24</v>
      </c>
      <c r="K263" s="6"/>
    </row>
    <row r="264" spans="1:11" ht="12.75">
      <c r="A264" s="6"/>
      <c r="B264" s="6"/>
      <c r="C264" s="6" t="s">
        <v>366</v>
      </c>
      <c r="D264" s="6"/>
      <c r="E264" s="6"/>
      <c r="F264" s="11">
        <f>Source!AM135</f>
        <v>64.02</v>
      </c>
      <c r="G264" s="27" t="str">
        <f>Source!DE135</f>
        <v>*1,25</v>
      </c>
      <c r="H264" s="6">
        <f>Source!AV135</f>
        <v>1.047</v>
      </c>
      <c r="I264" s="6">
        <f>Source!BB135</f>
        <v>7.04</v>
      </c>
      <c r="J264" s="11">
        <f>Source!Q135</f>
        <v>395.2</v>
      </c>
      <c r="K264" s="6"/>
    </row>
    <row r="265" spans="1:11" ht="12.75">
      <c r="A265" s="6"/>
      <c r="B265" s="6"/>
      <c r="C265" s="6" t="s">
        <v>367</v>
      </c>
      <c r="D265" s="6"/>
      <c r="E265" s="6"/>
      <c r="F265" s="11">
        <f>Source!AN135</f>
        <v>15.13</v>
      </c>
      <c r="G265" s="27" t="str">
        <f>Source!DF135</f>
        <v>*1,25</v>
      </c>
      <c r="H265" s="6">
        <f>Source!AV135</f>
        <v>1.047</v>
      </c>
      <c r="I265" s="6">
        <f>Source!BS135</f>
        <v>11.65</v>
      </c>
      <c r="J265" s="32" t="str">
        <f>CONCATENATE("(",TEXT(+Source!R135,"0,00"),")")</f>
        <v>(154,56)</v>
      </c>
      <c r="K265" s="6"/>
    </row>
    <row r="266" spans="1:11" ht="12.75">
      <c r="A266" s="6"/>
      <c r="B266" s="6"/>
      <c r="C266" s="6" t="s">
        <v>368</v>
      </c>
      <c r="D266" s="6"/>
      <c r="E266" s="6"/>
      <c r="F266" s="11">
        <f>Source!AL135</f>
        <v>0.98</v>
      </c>
      <c r="G266" s="6">
        <f>Source!DD135</f>
      </c>
      <c r="H266" s="6">
        <f>Source!AW135</f>
        <v>1</v>
      </c>
      <c r="I266" s="6">
        <f>Source!BC135</f>
        <v>4.25</v>
      </c>
      <c r="J266" s="11">
        <f>Source!P135</f>
        <v>2.79</v>
      </c>
      <c r="K266" s="6"/>
    </row>
    <row r="267" spans="1:25" ht="12.75">
      <c r="A267" s="25" t="str">
        <f>Source!E136</f>
        <v>2,1</v>
      </c>
      <c r="B267" s="25" t="str">
        <f>Source!F136</f>
        <v>1.1-1-389</v>
      </c>
      <c r="C267" s="10" t="str">
        <f>Source!G136</f>
        <v>КЛЕЙ ДИСПЕРСНЫЙ, "АДМ-К"</v>
      </c>
      <c r="D267" s="26" t="str">
        <f>Source!H136</f>
        <v>т</v>
      </c>
      <c r="E267" s="6">
        <f>ROUND(Source!I136,6)</f>
        <v>0.031021</v>
      </c>
      <c r="F267" s="11">
        <f>IF(Source!AL136=0,Source!AK136,Source!AL136)</f>
        <v>43326.77</v>
      </c>
      <c r="G267" s="27">
        <f>Source!DD136</f>
      </c>
      <c r="H267" s="6">
        <f>Source!AW136</f>
        <v>1</v>
      </c>
      <c r="I267" s="6">
        <f>Source!BC136</f>
        <v>0.95</v>
      </c>
      <c r="J267" s="11">
        <f>Source!O136</f>
        <v>1276.84</v>
      </c>
      <c r="K267" s="6"/>
      <c r="O267">
        <f>IF(Source!BI136=1,(0),0)</f>
        <v>0</v>
      </c>
      <c r="P267">
        <f>IF(Source!BI136=2,(0),0)</f>
        <v>0</v>
      </c>
      <c r="Q267">
        <f>IF(Source!BI136=3,(0),0)</f>
        <v>0</v>
      </c>
      <c r="R267">
        <f>IF(Source!BI136=4,(0),0)</f>
        <v>0</v>
      </c>
      <c r="U267">
        <f>IF(Source!BI136=1,Source!O136+Source!X136+Source!Y136,0)</f>
        <v>1276.84</v>
      </c>
      <c r="V267">
        <f>IF(Source!BI136=2,Source!O136+Source!X136+Source!Y136,0)</f>
        <v>0</v>
      </c>
      <c r="W267">
        <f>IF(Source!BI136=3,Source!O136+Source!X136+Source!Y136,0)</f>
        <v>0</v>
      </c>
      <c r="X267">
        <f>IF(Source!BI136=4,Source!O136+Source!X136+Source!Y136,0)</f>
        <v>0</v>
      </c>
      <c r="Y267">
        <v>46</v>
      </c>
    </row>
    <row r="268" spans="1:25" ht="60">
      <c r="A268" s="25" t="str">
        <f>Source!E137</f>
        <v>2,2</v>
      </c>
      <c r="B268" s="25" t="str">
        <f>Source!F137</f>
        <v>1.1-1-554</v>
      </c>
      <c r="C268" s="10" t="str">
        <f>Source!G137</f>
        <v>ЛИНОЛЕУМ ПОЛИВИНИЛХЛОРИДНЫЙ С ПЕЧАТНЫМ РИСУНКОМ ТЕПЛОЗВУКОИЗОЛИРУЮЩИЙ, НА СТЕКЛОХОЛСТЕ, ТОЛЩИНА 3,3 ММ</v>
      </c>
      <c r="D268" s="26" t="str">
        <f>Source!H137</f>
        <v>м2</v>
      </c>
      <c r="E268" s="6">
        <f>ROUND(Source!I137,6)</f>
        <v>71.69</v>
      </c>
      <c r="F268" s="11">
        <f>IF(Source!AL137=0,Source!AK137,Source!AL137)</f>
        <v>106.73</v>
      </c>
      <c r="G268" s="27">
        <f>Source!DD137</f>
      </c>
      <c r="H268" s="6">
        <f>Source!AW137</f>
        <v>1</v>
      </c>
      <c r="I268" s="6">
        <f>Source!BC137</f>
        <v>1.79</v>
      </c>
      <c r="J268" s="11">
        <f>Source!O137</f>
        <v>13696.14</v>
      </c>
      <c r="K268" s="6"/>
      <c r="O268">
        <f>IF(Source!BI137=1,(0),0)</f>
        <v>0</v>
      </c>
      <c r="P268">
        <f>IF(Source!BI137=2,(0),0)</f>
        <v>0</v>
      </c>
      <c r="Q268">
        <f>IF(Source!BI137=3,(0),0)</f>
        <v>0</v>
      </c>
      <c r="R268">
        <f>IF(Source!BI137=4,(0),0)</f>
        <v>0</v>
      </c>
      <c r="U268">
        <f>IF(Source!BI137=1,Source!O137+Source!X137+Source!Y137,0)</f>
        <v>13696.14</v>
      </c>
      <c r="V268">
        <f>IF(Source!BI137=2,Source!O137+Source!X137+Source!Y137,0)</f>
        <v>0</v>
      </c>
      <c r="W268">
        <f>IF(Source!BI137=3,Source!O137+Source!X137+Source!Y137,0)</f>
        <v>0</v>
      </c>
      <c r="X268">
        <f>IF(Source!BI137=4,Source!O137+Source!X137+Source!Y137,0)</f>
        <v>0</v>
      </c>
      <c r="Y268">
        <v>47</v>
      </c>
    </row>
    <row r="269" spans="1:11" ht="12.75">
      <c r="A269" s="6"/>
      <c r="B269" s="6"/>
      <c r="C269" s="6" t="s">
        <v>361</v>
      </c>
      <c r="D269" s="6" t="s">
        <v>362</v>
      </c>
      <c r="E269" s="6">
        <f>Source!AT135</f>
        <v>95</v>
      </c>
      <c r="F269" s="6"/>
      <c r="G269" s="6"/>
      <c r="H269" s="6"/>
      <c r="I269" s="6"/>
      <c r="J269" s="11">
        <f>Source!X135</f>
        <v>4058.63</v>
      </c>
      <c r="K269" s="6"/>
    </row>
    <row r="270" spans="1:11" ht="12.75">
      <c r="A270" s="6"/>
      <c r="B270" s="6"/>
      <c r="C270" s="6" t="s">
        <v>363</v>
      </c>
      <c r="D270" s="6" t="s">
        <v>362</v>
      </c>
      <c r="E270" s="6">
        <f>Source!AU135</f>
        <v>45</v>
      </c>
      <c r="F270" s="6"/>
      <c r="G270" s="6"/>
      <c r="H270" s="6"/>
      <c r="I270" s="6"/>
      <c r="J270" s="11">
        <f>Source!Y135</f>
        <v>1922.51</v>
      </c>
      <c r="K270" s="6"/>
    </row>
    <row r="271" spans="1:11" ht="12.75">
      <c r="A271" s="6"/>
      <c r="B271" s="6"/>
      <c r="C271" s="6" t="s">
        <v>369</v>
      </c>
      <c r="D271" s="6" t="s">
        <v>362</v>
      </c>
      <c r="E271" s="6">
        <v>178</v>
      </c>
      <c r="F271" s="6"/>
      <c r="G271" s="6"/>
      <c r="H271" s="6"/>
      <c r="I271" s="6"/>
      <c r="J271" s="11">
        <f>ROUND(Source!R135*E271/100,2)</f>
        <v>275.12</v>
      </c>
      <c r="K271" s="6"/>
    </row>
    <row r="272" spans="1:11" ht="12.75">
      <c r="A272" s="28"/>
      <c r="B272" s="28"/>
      <c r="C272" s="28" t="s">
        <v>364</v>
      </c>
      <c r="D272" s="28" t="s">
        <v>365</v>
      </c>
      <c r="E272" s="28">
        <f>Source!AQ135</f>
        <v>38.2</v>
      </c>
      <c r="F272" s="28"/>
      <c r="G272" s="29" t="str">
        <f>Source!DI135</f>
        <v>*1,15</v>
      </c>
      <c r="H272" s="28">
        <f>Source!AV135</f>
        <v>1.047</v>
      </c>
      <c r="I272" s="28"/>
      <c r="J272" s="28"/>
      <c r="K272" s="30">
        <f>Source!U135</f>
        <v>30.8164557</v>
      </c>
    </row>
    <row r="273" spans="9:24" ht="12.75">
      <c r="I273" s="42">
        <f>Source!S135+Source!Q135+SUM(J266:J271)</f>
        <v>25899.469999999994</v>
      </c>
      <c r="J273" s="42"/>
      <c r="K273" s="31">
        <f>IF(Source!I135&lt;&gt;0,ROUND(I273/Source!I135,2),0)</f>
        <v>38655.93</v>
      </c>
      <c r="O273">
        <f>IF(Source!BI135=1,((Source!CT135/IF(Source!BA135&lt;&gt;0,Source!BA135,1)*Source!I135)+(Source!CR135/IF(Source!BB135&lt;&gt;0,Source!BB135,1)*Source!I135)+(Source!CQ135/IF(Source!BC135&lt;&gt;0,Source!BC135,1)*Source!I135)+((Source!DN135/100)*(Source!CT135/IF(Source!BA135&lt;&gt;0,Source!BA135,1)*Source!I135))+((Source!DO135/100)*(Source!CT135/IF(Source!BA135&lt;&gt;0,Source!BA135,1)*Source!I135))+((Source!CS135/IF(Source!BS135&lt;&gt;0,Source!BS135,1)*Source!I135)*1.75)),0)</f>
        <v>1084.8118186479498</v>
      </c>
      <c r="P273">
        <f>IF(Source!BI135=2,((Source!CT135/IF(Source!BA135&lt;&gt;0,Source!BA135,1)*Source!I135)+(Source!CR135/IF(Source!BB135&lt;&gt;0,Source!BB135,1)*Source!I135)+(Source!CQ135/IF(Source!BC135&lt;&gt;0,Source!BC135,1)*Source!I135)+((Source!DN135/100)*(Source!CT135/IF(Source!BA135&lt;&gt;0,Source!BA135,1)*Source!I135))+((Source!DO135/100)*(Source!CT135/IF(Source!BA135&lt;&gt;0,Source!BA135,1)*Source!I135))+((Source!CS135/IF(Source!BS135&lt;&gt;0,Source!BS135,1)*Source!I135)*1.75)),0)</f>
        <v>0</v>
      </c>
      <c r="Q273">
        <f>IF(Source!BI135=3,((Source!CT135/IF(Source!BA135&lt;&gt;0,Source!BA135,1)*Source!I135)+(Source!CR135/IF(Source!BB135&lt;&gt;0,Source!BB135,1)*Source!I135)+(Source!CQ135/IF(Source!BC135&lt;&gt;0,Source!BC135,1)*Source!I135)+((Source!DN135/100)*(Source!CT135/IF(Source!BA135&lt;&gt;0,Source!BA135,1)*Source!I135))+((Source!DO135/100)*(Source!CT135/IF(Source!BA135&lt;&gt;0,Source!BA135,1)*Source!I135))+((Source!CS135/IF(Source!BS135&lt;&gt;0,Source!BS135,1)*Source!I135)*1.75)),0)</f>
        <v>0</v>
      </c>
      <c r="R273">
        <f>IF(Source!BI135=4,((Source!CT135/IF(Source!BA135&lt;&gt;0,Source!BA135,1)*Source!I135)+(Source!CR135/IF(Source!BB135&lt;&gt;0,Source!BB135,1)*Source!I135)+(Source!CQ135/IF(Source!BC135&lt;&gt;0,Source!BC135,1)*Source!I135)+((Source!DN135/100)*(Source!CT135/IF(Source!BA135&lt;&gt;0,Source!BA135,1)*Source!I135))+((Source!DO135/100)*(Source!CT135/IF(Source!BA135&lt;&gt;0,Source!BA135,1)*Source!I135))+((Source!CS135/IF(Source!BS135&lt;&gt;0,Source!BS135,1)*Source!I135)*1.75)),0)</f>
        <v>0</v>
      </c>
      <c r="U273">
        <f>IF(Source!BI135=1,Source!O135+Source!X135+Source!Y135+Source!R135*178/100,0)</f>
        <v>10926.4868</v>
      </c>
      <c r="V273">
        <f>IF(Source!BI135=2,Source!O135+Source!X135+Source!Y135+Source!R135*178/100,0)</f>
        <v>0</v>
      </c>
      <c r="W273">
        <f>IF(Source!BI135=3,Source!O135+Source!X135+Source!Y135+Source!R135*178/100,0)</f>
        <v>0</v>
      </c>
      <c r="X273">
        <f>IF(Source!BI135=4,Source!O135+Source!X135+Source!Y135+Source!R135*178/100,0)</f>
        <v>0</v>
      </c>
    </row>
    <row r="274" spans="1:25" ht="24">
      <c r="A274" s="25" t="str">
        <f>Source!E138</f>
        <v>3</v>
      </c>
      <c r="B274" s="25" t="str">
        <f>Source!F138</f>
        <v>6.57-3-1</v>
      </c>
      <c r="C274" s="10" t="str">
        <f>Source!G138</f>
        <v>РАЗБОРКА ДЕРЕВЯННЫХ ПЛИНТУСОВ</v>
      </c>
      <c r="D274" s="26" t="str">
        <f>Source!H138</f>
        <v>100 м</v>
      </c>
      <c r="E274" s="6">
        <f>ROUND(Source!I138,6)</f>
        <v>0.331</v>
      </c>
      <c r="F274" s="6"/>
      <c r="G274" s="6"/>
      <c r="H274" s="6"/>
      <c r="I274" s="6"/>
      <c r="J274" s="6"/>
      <c r="K274" s="6"/>
      <c r="Y274">
        <v>48</v>
      </c>
    </row>
    <row r="275" spans="1:11" ht="12.75">
      <c r="A275" s="6"/>
      <c r="B275" s="6"/>
      <c r="C275" s="6" t="s">
        <v>360</v>
      </c>
      <c r="D275" s="6"/>
      <c r="E275" s="6"/>
      <c r="F275" s="11">
        <f>Source!AO138</f>
        <v>38.53</v>
      </c>
      <c r="G275" s="27">
        <f>Source!DG138</f>
      </c>
      <c r="H275" s="6">
        <f>Source!AV138</f>
        <v>1.047</v>
      </c>
      <c r="I275" s="6">
        <f>Source!BA138</f>
        <v>11.65</v>
      </c>
      <c r="J275" s="11">
        <f>Source!S138</f>
        <v>155.56</v>
      </c>
      <c r="K275" s="6"/>
    </row>
    <row r="276" spans="1:11" ht="12.75">
      <c r="A276" s="6"/>
      <c r="B276" s="6"/>
      <c r="C276" s="6" t="s">
        <v>361</v>
      </c>
      <c r="D276" s="6" t="s">
        <v>362</v>
      </c>
      <c r="E276" s="6">
        <f>Source!AT138</f>
        <v>77</v>
      </c>
      <c r="F276" s="6"/>
      <c r="G276" s="6"/>
      <c r="H276" s="6"/>
      <c r="I276" s="6"/>
      <c r="J276" s="11">
        <f>Source!X138</f>
        <v>119.78</v>
      </c>
      <c r="K276" s="6"/>
    </row>
    <row r="277" spans="1:11" ht="12.75">
      <c r="A277" s="6"/>
      <c r="B277" s="6"/>
      <c r="C277" s="6" t="s">
        <v>363</v>
      </c>
      <c r="D277" s="6" t="s">
        <v>362</v>
      </c>
      <c r="E277" s="6">
        <f>Source!AU138</f>
        <v>45</v>
      </c>
      <c r="F277" s="6"/>
      <c r="G277" s="6"/>
      <c r="H277" s="6"/>
      <c r="I277" s="6"/>
      <c r="J277" s="11">
        <f>Source!Y138</f>
        <v>70</v>
      </c>
      <c r="K277" s="6"/>
    </row>
    <row r="278" spans="1:11" ht="12.75">
      <c r="A278" s="28"/>
      <c r="B278" s="28"/>
      <c r="C278" s="28" t="s">
        <v>364</v>
      </c>
      <c r="D278" s="28" t="s">
        <v>365</v>
      </c>
      <c r="E278" s="28">
        <f>Source!AQ138</f>
        <v>3.77</v>
      </c>
      <c r="F278" s="28"/>
      <c r="G278" s="29">
        <f>Source!DI138</f>
      </c>
      <c r="H278" s="28">
        <f>Source!AV138</f>
        <v>1.047</v>
      </c>
      <c r="I278" s="28"/>
      <c r="J278" s="28"/>
      <c r="K278" s="30">
        <f>Source!U138</f>
        <v>1.3065198900000001</v>
      </c>
    </row>
    <row r="279" spans="9:24" ht="12.75">
      <c r="I279" s="42">
        <f>Source!S138+Source!Q138+SUM(J276:J277)</f>
        <v>345.34000000000003</v>
      </c>
      <c r="J279" s="42"/>
      <c r="K279" s="31">
        <f>IF(Source!I138&lt;&gt;0,ROUND(I279/Source!I138,2),0)</f>
        <v>1043.32</v>
      </c>
      <c r="O279">
        <f>IF(Source!BI138=1,((Source!CT138/IF(Source!BA138&lt;&gt;0,Source!BA138,1)*Source!I138)+(Source!CR138/IF(Source!BB138&lt;&gt;0,Source!BB138,1)*Source!I138)+(Source!CQ138/IF(Source!BC138&lt;&gt;0,Source!BC138,1)*Source!I138)+((Source!DN138/100)*(Source!CT138/IF(Source!BA138&lt;&gt;0,Source!BA138,1)*Source!I138))+((Source!DO138/100)*(Source!CT138/IF(Source!BA138&lt;&gt;0,Source!BA138,1)*Source!I138))+((Source!CS138/IF(Source!BS138&lt;&gt;0,Source!BS138,1)*Source!I138)*1.75)),0)</f>
        <v>31.3791768435</v>
      </c>
      <c r="P279">
        <f>IF(Source!BI138=2,((Source!CT138/IF(Source!BA138&lt;&gt;0,Source!BA138,1)*Source!I138)+(Source!CR138/IF(Source!BB138&lt;&gt;0,Source!BB138,1)*Source!I138)+(Source!CQ138/IF(Source!BC138&lt;&gt;0,Source!BC138,1)*Source!I138)+((Source!DN138/100)*(Source!CT138/IF(Source!BA138&lt;&gt;0,Source!BA138,1)*Source!I138))+((Source!DO138/100)*(Source!CT138/IF(Source!BA138&lt;&gt;0,Source!BA138,1)*Source!I138))+((Source!CS138/IF(Source!BS138&lt;&gt;0,Source!BS138,1)*Source!I138)*1.75)),0)</f>
        <v>0</v>
      </c>
      <c r="Q279">
        <f>IF(Source!BI138=3,((Source!CT138/IF(Source!BA138&lt;&gt;0,Source!BA138,1)*Source!I138)+(Source!CR138/IF(Source!BB138&lt;&gt;0,Source!BB138,1)*Source!I138)+(Source!CQ138/IF(Source!BC138&lt;&gt;0,Source!BC138,1)*Source!I138)+((Source!DN138/100)*(Source!CT138/IF(Source!BA138&lt;&gt;0,Source!BA138,1)*Source!I138))+((Source!DO138/100)*(Source!CT138/IF(Source!BA138&lt;&gt;0,Source!BA138,1)*Source!I138))+((Source!CS138/IF(Source!BS138&lt;&gt;0,Source!BS138,1)*Source!I138)*1.75)),0)</f>
        <v>0</v>
      </c>
      <c r="R279">
        <f>IF(Source!BI138=4,((Source!CT138/IF(Source!BA138&lt;&gt;0,Source!BA138,1)*Source!I138)+(Source!CR138/IF(Source!BB138&lt;&gt;0,Source!BB138,1)*Source!I138)+(Source!CQ138/IF(Source!BC138&lt;&gt;0,Source!BC138,1)*Source!I138)+((Source!DN138/100)*(Source!CT138/IF(Source!BA138&lt;&gt;0,Source!BA138,1)*Source!I138))+((Source!DO138/100)*(Source!CT138/IF(Source!BA138&lt;&gt;0,Source!BA138,1)*Source!I138))+((Source!CS138/IF(Source!BS138&lt;&gt;0,Source!BS138,1)*Source!I138)*1.75)),0)</f>
        <v>0</v>
      </c>
      <c r="U279">
        <f>IF(Source!BI138=1,Source!O138+Source!X138+Source!Y138+Source!R138*178/100,0)</f>
        <v>345.34000000000003</v>
      </c>
      <c r="V279">
        <f>IF(Source!BI138=2,Source!O138+Source!X138+Source!Y138+Source!R138*178/100,0)</f>
        <v>0</v>
      </c>
      <c r="W279">
        <f>IF(Source!BI138=3,Source!O138+Source!X138+Source!Y138+Source!R138*178/100,0)</f>
        <v>0</v>
      </c>
      <c r="X279">
        <f>IF(Source!BI138=4,Source!O138+Source!X138+Source!Y138+Source!R138*178/100,0)</f>
        <v>0</v>
      </c>
    </row>
    <row r="280" spans="1:25" ht="24">
      <c r="A280" s="25" t="str">
        <f>Source!E139</f>
        <v>4</v>
      </c>
      <c r="B280" s="25" t="str">
        <f>Source!F139</f>
        <v>3.11-28-1</v>
      </c>
      <c r="C280" s="10" t="str">
        <f>Source!G139</f>
        <v>УСТРОЙСТВО ПЛИНТУСОВ ДЕРЕВЯННЫХ</v>
      </c>
      <c r="D280" s="26" t="str">
        <f>Source!H139</f>
        <v>100 м</v>
      </c>
      <c r="E280" s="6">
        <f>ROUND(Source!I139,6)</f>
        <v>0.331</v>
      </c>
      <c r="F280" s="6"/>
      <c r="G280" s="6"/>
      <c r="H280" s="6"/>
      <c r="I280" s="6"/>
      <c r="J280" s="6"/>
      <c r="K280" s="6"/>
      <c r="Y280">
        <v>49</v>
      </c>
    </row>
    <row r="281" spans="1:11" ht="12.75">
      <c r="A281" s="6"/>
      <c r="B281" s="6"/>
      <c r="C281" s="6" t="s">
        <v>360</v>
      </c>
      <c r="D281" s="6"/>
      <c r="E281" s="6"/>
      <c r="F281" s="11">
        <f>Source!AO139</f>
        <v>85.53</v>
      </c>
      <c r="G281" s="27" t="str">
        <f>Source!DG139</f>
        <v>*1,15</v>
      </c>
      <c r="H281" s="6">
        <f>Source!AV139</f>
        <v>1.047</v>
      </c>
      <c r="I281" s="6">
        <f>Source!BA139</f>
        <v>11.65</v>
      </c>
      <c r="J281" s="11">
        <f>Source!S139</f>
        <v>397.12</v>
      </c>
      <c r="K281" s="6"/>
    </row>
    <row r="282" spans="1:11" ht="12.75">
      <c r="A282" s="6"/>
      <c r="B282" s="6"/>
      <c r="C282" s="6" t="s">
        <v>366</v>
      </c>
      <c r="D282" s="6"/>
      <c r="E282" s="6"/>
      <c r="F282" s="11">
        <f>Source!AM139</f>
        <v>5.96</v>
      </c>
      <c r="G282" s="27" t="str">
        <f>Source!DE139</f>
        <v>*1,25</v>
      </c>
      <c r="H282" s="6">
        <f>Source!AV139</f>
        <v>1.047</v>
      </c>
      <c r="I282" s="6">
        <f>Source!BB139</f>
        <v>7.04</v>
      </c>
      <c r="J282" s="11">
        <f>Source!Q139</f>
        <v>18.18</v>
      </c>
      <c r="K282" s="6"/>
    </row>
    <row r="283" spans="1:11" ht="12.75">
      <c r="A283" s="6"/>
      <c r="B283" s="6"/>
      <c r="C283" s="6" t="s">
        <v>367</v>
      </c>
      <c r="D283" s="6"/>
      <c r="E283" s="6"/>
      <c r="F283" s="11">
        <f>Source!AN139</f>
        <v>1.41</v>
      </c>
      <c r="G283" s="27" t="str">
        <f>Source!DF139</f>
        <v>*1,25</v>
      </c>
      <c r="H283" s="6">
        <f>Source!AV139</f>
        <v>1.047</v>
      </c>
      <c r="I283" s="6">
        <f>Source!BS139</f>
        <v>11.65</v>
      </c>
      <c r="J283" s="32" t="str">
        <f>CONCATENATE("(",TEXT(+Source!R139,"0,00"),")")</f>
        <v>(7,12)</v>
      </c>
      <c r="K283" s="6"/>
    </row>
    <row r="284" spans="1:11" ht="12.75">
      <c r="A284" s="6"/>
      <c r="B284" s="6"/>
      <c r="C284" s="6" t="s">
        <v>368</v>
      </c>
      <c r="D284" s="6"/>
      <c r="E284" s="6"/>
      <c r="F284" s="11">
        <f>Source!AL139</f>
        <v>4.84</v>
      </c>
      <c r="G284" s="6">
        <f>Source!DD139</f>
      </c>
      <c r="H284" s="6">
        <f>Source!AW139</f>
        <v>1</v>
      </c>
      <c r="I284" s="6">
        <f>Source!BC139</f>
        <v>4.37</v>
      </c>
      <c r="J284" s="11">
        <f>Source!P139</f>
        <v>7</v>
      </c>
      <c r="K284" s="6"/>
    </row>
    <row r="285" spans="1:25" ht="36">
      <c r="A285" s="25" t="str">
        <f>Source!E140</f>
        <v>4,1</v>
      </c>
      <c r="B285" s="25" t="str">
        <f>Source!F140</f>
        <v>1.9-12-68</v>
      </c>
      <c r="C285" s="10" t="str">
        <f>Source!G140</f>
        <v>ПЛИНТУСА ХВОЙНЫХ ПОРОД, ОКРАШЕННЫЕ, СЕЧЕНИЕ 33Х35 ММ, ПЛ-5</v>
      </c>
      <c r="D285" s="26" t="str">
        <f>Source!H140</f>
        <v>м</v>
      </c>
      <c r="E285" s="6">
        <f>ROUND(Source!I140,6)</f>
        <v>34.755</v>
      </c>
      <c r="F285" s="11">
        <f>IF(Source!AL140=0,Source!AK140,Source!AL140)</f>
        <v>2.85</v>
      </c>
      <c r="G285" s="27">
        <f>Source!DD140</f>
      </c>
      <c r="H285" s="6">
        <f>Source!AW140</f>
        <v>1</v>
      </c>
      <c r="I285" s="6">
        <f>Source!BC140</f>
        <v>10.35</v>
      </c>
      <c r="J285" s="11">
        <f>Source!O140</f>
        <v>1025.19</v>
      </c>
      <c r="K285" s="6"/>
      <c r="O285">
        <f>IF(Source!BI140=1,(0),0)</f>
        <v>0</v>
      </c>
      <c r="P285">
        <f>IF(Source!BI140=2,(0),0)</f>
        <v>0</v>
      </c>
      <c r="Q285">
        <f>IF(Source!BI140=3,(0),0)</f>
        <v>0</v>
      </c>
      <c r="R285">
        <f>IF(Source!BI140=4,(0),0)</f>
        <v>0</v>
      </c>
      <c r="U285">
        <f>IF(Source!BI140=1,Source!O140+Source!X140+Source!Y140,0)</f>
        <v>1025.19</v>
      </c>
      <c r="V285">
        <f>IF(Source!BI140=2,Source!O140+Source!X140+Source!Y140,0)</f>
        <v>0</v>
      </c>
      <c r="W285">
        <f>IF(Source!BI140=3,Source!O140+Source!X140+Source!Y140,0)</f>
        <v>0</v>
      </c>
      <c r="X285">
        <f>IF(Source!BI140=4,Source!O140+Source!X140+Source!Y140,0)</f>
        <v>0</v>
      </c>
      <c r="Y285">
        <v>50</v>
      </c>
    </row>
    <row r="286" spans="1:11" ht="12.75">
      <c r="A286" s="6"/>
      <c r="B286" s="6"/>
      <c r="C286" s="6" t="s">
        <v>361</v>
      </c>
      <c r="D286" s="6" t="s">
        <v>362</v>
      </c>
      <c r="E286" s="6">
        <f>Source!AT139</f>
        <v>95</v>
      </c>
      <c r="F286" s="6"/>
      <c r="G286" s="6"/>
      <c r="H286" s="6"/>
      <c r="I286" s="6"/>
      <c r="J286" s="11">
        <f>Source!X139</f>
        <v>377.26</v>
      </c>
      <c r="K286" s="6"/>
    </row>
    <row r="287" spans="1:11" ht="12.75">
      <c r="A287" s="6"/>
      <c r="B287" s="6"/>
      <c r="C287" s="6" t="s">
        <v>363</v>
      </c>
      <c r="D287" s="6" t="s">
        <v>362</v>
      </c>
      <c r="E287" s="6">
        <f>Source!AU139</f>
        <v>45</v>
      </c>
      <c r="F287" s="6"/>
      <c r="G287" s="6"/>
      <c r="H287" s="6"/>
      <c r="I287" s="6"/>
      <c r="J287" s="11">
        <f>Source!Y139</f>
        <v>178.7</v>
      </c>
      <c r="K287" s="6"/>
    </row>
    <row r="288" spans="1:11" ht="12.75">
      <c r="A288" s="6"/>
      <c r="B288" s="6"/>
      <c r="C288" s="6" t="s">
        <v>369</v>
      </c>
      <c r="D288" s="6" t="s">
        <v>362</v>
      </c>
      <c r="E288" s="6">
        <v>178</v>
      </c>
      <c r="F288" s="6"/>
      <c r="G288" s="6"/>
      <c r="H288" s="6"/>
      <c r="I288" s="6"/>
      <c r="J288" s="11">
        <f>ROUND(Source!R139*E288/100,2)</f>
        <v>12.67</v>
      </c>
      <c r="K288" s="6"/>
    </row>
    <row r="289" spans="1:11" ht="12.75">
      <c r="A289" s="28"/>
      <c r="B289" s="28"/>
      <c r="C289" s="28" t="s">
        <v>364</v>
      </c>
      <c r="D289" s="28" t="s">
        <v>365</v>
      </c>
      <c r="E289" s="28">
        <f>Source!AQ139</f>
        <v>7.65</v>
      </c>
      <c r="F289" s="28"/>
      <c r="G289" s="29" t="str">
        <f>Source!DI139</f>
        <v>*1,15</v>
      </c>
      <c r="H289" s="28">
        <f>Source!AV139</f>
        <v>1.047</v>
      </c>
      <c r="I289" s="28"/>
      <c r="J289" s="28"/>
      <c r="K289" s="30">
        <f>Source!U139</f>
        <v>3.0488352074999994</v>
      </c>
    </row>
    <row r="290" spans="9:24" ht="12.75">
      <c r="I290" s="42">
        <f>Source!S139+Source!Q139+SUM(J284:J288)</f>
        <v>2016.1200000000001</v>
      </c>
      <c r="J290" s="42"/>
      <c r="K290" s="31">
        <f>IF(Source!I139&lt;&gt;0,ROUND(I290/Source!I139,2),0)</f>
        <v>6091</v>
      </c>
      <c r="O290">
        <f>IF(Source!BI139=1,((Source!CT139/IF(Source!BA139&lt;&gt;0,Source!BA139,1)*Source!I139)+(Source!CR139/IF(Source!BB139&lt;&gt;0,Source!BB139,1)*Source!I139)+(Source!CQ139/IF(Source!BC139&lt;&gt;0,Source!BC139,1)*Source!I139)+((Source!DN139/100)*(Source!CT139/IF(Source!BA139&lt;&gt;0,Source!BA139,1)*Source!I139))+((Source!DO139/100)*(Source!CT139/IF(Source!BA139&lt;&gt;0,Source!BA139,1)*Source!I139))+((Source!CS139/IF(Source!BS139&lt;&gt;0,Source!BS139,1)*Source!I139)*1.75)),0)</f>
        <v>98.651656078585</v>
      </c>
      <c r="P290">
        <f>IF(Source!BI139=2,((Source!CT139/IF(Source!BA139&lt;&gt;0,Source!BA139,1)*Source!I139)+(Source!CR139/IF(Source!BB139&lt;&gt;0,Source!BB139,1)*Source!I139)+(Source!CQ139/IF(Source!BC139&lt;&gt;0,Source!BC139,1)*Source!I139)+((Source!DN139/100)*(Source!CT139/IF(Source!BA139&lt;&gt;0,Source!BA139,1)*Source!I139))+((Source!DO139/100)*(Source!CT139/IF(Source!BA139&lt;&gt;0,Source!BA139,1)*Source!I139))+((Source!CS139/IF(Source!BS139&lt;&gt;0,Source!BS139,1)*Source!I139)*1.75)),0)</f>
        <v>0</v>
      </c>
      <c r="Q290">
        <f>IF(Source!BI139=3,((Source!CT139/IF(Source!BA139&lt;&gt;0,Source!BA139,1)*Source!I139)+(Source!CR139/IF(Source!BB139&lt;&gt;0,Source!BB139,1)*Source!I139)+(Source!CQ139/IF(Source!BC139&lt;&gt;0,Source!BC139,1)*Source!I139)+((Source!DN139/100)*(Source!CT139/IF(Source!BA139&lt;&gt;0,Source!BA139,1)*Source!I139))+((Source!DO139/100)*(Source!CT139/IF(Source!BA139&lt;&gt;0,Source!BA139,1)*Source!I139))+((Source!CS139/IF(Source!BS139&lt;&gt;0,Source!BS139,1)*Source!I139)*1.75)),0)</f>
        <v>0</v>
      </c>
      <c r="R290">
        <f>IF(Source!BI139=4,((Source!CT139/IF(Source!BA139&lt;&gt;0,Source!BA139,1)*Source!I139)+(Source!CR139/IF(Source!BB139&lt;&gt;0,Source!BB139,1)*Source!I139)+(Source!CQ139/IF(Source!BC139&lt;&gt;0,Source!BC139,1)*Source!I139)+((Source!DN139/100)*(Source!CT139/IF(Source!BA139&lt;&gt;0,Source!BA139,1)*Source!I139))+((Source!DO139/100)*(Source!CT139/IF(Source!BA139&lt;&gt;0,Source!BA139,1)*Source!I139))+((Source!CS139/IF(Source!BS139&lt;&gt;0,Source!BS139,1)*Source!I139)*1.75)),0)</f>
        <v>0</v>
      </c>
      <c r="U290">
        <f>IF(Source!BI139=1,Source!O139+Source!X139+Source!Y139+Source!R139*178/100,0)</f>
        <v>990.9336</v>
      </c>
      <c r="V290">
        <f>IF(Source!BI139=2,Source!O139+Source!X139+Source!Y139+Source!R139*178/100,0)</f>
        <v>0</v>
      </c>
      <c r="W290">
        <f>IF(Source!BI139=3,Source!O139+Source!X139+Source!Y139+Source!R139*178/100,0)</f>
        <v>0</v>
      </c>
      <c r="X290">
        <f>IF(Source!BI139=4,Source!O139+Source!X139+Source!Y139+Source!R139*178/100,0)</f>
        <v>0</v>
      </c>
    </row>
    <row r="291" spans="1:25" ht="48">
      <c r="A291" s="25" t="str">
        <f>Source!E141</f>
        <v>5</v>
      </c>
      <c r="B291" s="25" t="str">
        <f>Source!F141</f>
        <v>6.62-7-5</v>
      </c>
      <c r="C291" s="10" t="str">
        <f>Source!G141</f>
        <v>УЛУЧШЕННАЯ МАСЛЯНАЯ ОКРАСКА ПОДОКОННИКОВ БЕЛИЛАМИ С РАСЧИСТКОЙ СТАРОЙ КРАСКИ ДО 35 % ПРИМ.</v>
      </c>
      <c r="D291" s="26" t="str">
        <f>Source!H141</f>
        <v>100 м2</v>
      </c>
      <c r="E291" s="6">
        <f>ROUND(Source!I141,6)</f>
        <v>0.128</v>
      </c>
      <c r="F291" s="6"/>
      <c r="G291" s="6"/>
      <c r="H291" s="6"/>
      <c r="I291" s="6"/>
      <c r="J291" s="6"/>
      <c r="K291" s="6"/>
      <c r="Y291">
        <v>51</v>
      </c>
    </row>
    <row r="292" spans="1:11" ht="12.75">
      <c r="A292" s="6"/>
      <c r="B292" s="6"/>
      <c r="C292" s="6" t="s">
        <v>360</v>
      </c>
      <c r="D292" s="6"/>
      <c r="E292" s="6"/>
      <c r="F292" s="11">
        <f>Source!AO141</f>
        <v>515</v>
      </c>
      <c r="G292" s="27">
        <f>Source!DG141</f>
      </c>
      <c r="H292" s="6">
        <f>Source!AV141</f>
        <v>1.025</v>
      </c>
      <c r="I292" s="6">
        <f>Source!BA141</f>
        <v>11.65</v>
      </c>
      <c r="J292" s="11">
        <f>Source!S141</f>
        <v>787.17</v>
      </c>
      <c r="K292" s="6"/>
    </row>
    <row r="293" spans="1:11" ht="12.75">
      <c r="A293" s="6"/>
      <c r="B293" s="6"/>
      <c r="C293" s="6" t="s">
        <v>366</v>
      </c>
      <c r="D293" s="6"/>
      <c r="E293" s="6"/>
      <c r="F293" s="11">
        <f>Source!AM141</f>
        <v>0.01</v>
      </c>
      <c r="G293" s="27">
        <f>Source!DE141</f>
      </c>
      <c r="H293" s="6">
        <f>Source!AV141</f>
        <v>1.025</v>
      </c>
      <c r="I293" s="6">
        <f>Source!BB141</f>
        <v>10.15</v>
      </c>
      <c r="J293" s="11">
        <f>Source!Q141</f>
        <v>0.01</v>
      </c>
      <c r="K293" s="6"/>
    </row>
    <row r="294" spans="1:11" ht="12.75">
      <c r="A294" s="6"/>
      <c r="B294" s="6"/>
      <c r="C294" s="6" t="s">
        <v>367</v>
      </c>
      <c r="D294" s="6"/>
      <c r="E294" s="6"/>
      <c r="F294" s="11">
        <f>Source!AN141</f>
        <v>0.01</v>
      </c>
      <c r="G294" s="27">
        <f>Source!DF141</f>
      </c>
      <c r="H294" s="6">
        <f>Source!AV141</f>
        <v>1.025</v>
      </c>
      <c r="I294" s="6">
        <f>Source!BS141</f>
        <v>11.65</v>
      </c>
      <c r="J294" s="32" t="str">
        <f>CONCATENATE("(",TEXT(+Source!R141,"0,00"),")")</f>
        <v>(0,02)</v>
      </c>
      <c r="K294" s="6"/>
    </row>
    <row r="295" spans="1:11" ht="12.75">
      <c r="A295" s="6"/>
      <c r="B295" s="6"/>
      <c r="C295" s="6" t="s">
        <v>368</v>
      </c>
      <c r="D295" s="6"/>
      <c r="E295" s="6"/>
      <c r="F295" s="11">
        <f>Source!AL141</f>
        <v>631.59</v>
      </c>
      <c r="G295" s="6">
        <f>Source!DD141</f>
      </c>
      <c r="H295" s="6">
        <f>Source!AW141</f>
        <v>1</v>
      </c>
      <c r="I295" s="6">
        <f>Source!BC141</f>
        <v>1.81</v>
      </c>
      <c r="J295" s="11">
        <f>Source!P141</f>
        <v>146.33</v>
      </c>
      <c r="K295" s="6"/>
    </row>
    <row r="296" spans="1:11" ht="12.75">
      <c r="A296" s="6"/>
      <c r="B296" s="6"/>
      <c r="C296" s="6" t="s">
        <v>361</v>
      </c>
      <c r="D296" s="6" t="s">
        <v>362</v>
      </c>
      <c r="E296" s="6">
        <f>Source!AT141</f>
        <v>91</v>
      </c>
      <c r="F296" s="6"/>
      <c r="G296" s="6"/>
      <c r="H296" s="6"/>
      <c r="I296" s="6"/>
      <c r="J296" s="11">
        <f>Source!X141</f>
        <v>716.32</v>
      </c>
      <c r="K296" s="6"/>
    </row>
    <row r="297" spans="1:11" ht="12.75">
      <c r="A297" s="6"/>
      <c r="B297" s="6"/>
      <c r="C297" s="6" t="s">
        <v>363</v>
      </c>
      <c r="D297" s="6" t="s">
        <v>362</v>
      </c>
      <c r="E297" s="6">
        <f>Source!AU141</f>
        <v>45</v>
      </c>
      <c r="F297" s="6"/>
      <c r="G297" s="6"/>
      <c r="H297" s="6"/>
      <c r="I297" s="6"/>
      <c r="J297" s="11">
        <f>Source!Y141</f>
        <v>354.23</v>
      </c>
      <c r="K297" s="6"/>
    </row>
    <row r="298" spans="1:11" ht="12.75">
      <c r="A298" s="6"/>
      <c r="B298" s="6"/>
      <c r="C298" s="6" t="s">
        <v>369</v>
      </c>
      <c r="D298" s="6" t="s">
        <v>362</v>
      </c>
      <c r="E298" s="6">
        <v>178</v>
      </c>
      <c r="F298" s="6"/>
      <c r="G298" s="6"/>
      <c r="H298" s="6"/>
      <c r="I298" s="6"/>
      <c r="J298" s="11">
        <f>ROUND(Source!R141*E298/100,2)</f>
        <v>0.04</v>
      </c>
      <c r="K298" s="6"/>
    </row>
    <row r="299" spans="1:11" ht="12.75">
      <c r="A299" s="28"/>
      <c r="B299" s="28"/>
      <c r="C299" s="28" t="s">
        <v>364</v>
      </c>
      <c r="D299" s="28" t="s">
        <v>365</v>
      </c>
      <c r="E299" s="28">
        <f>Source!AQ141</f>
        <v>44.9</v>
      </c>
      <c r="F299" s="28"/>
      <c r="G299" s="29">
        <f>Source!DI141</f>
      </c>
      <c r="H299" s="28">
        <f>Source!AV141</f>
        <v>1.025</v>
      </c>
      <c r="I299" s="28"/>
      <c r="J299" s="28"/>
      <c r="K299" s="30">
        <f>Source!U141</f>
        <v>5.890879999999999</v>
      </c>
    </row>
    <row r="300" spans="9:24" ht="12.75">
      <c r="I300" s="42">
        <f>Source!S141+Source!Q141+SUM(J295:J298)</f>
        <v>2004.1</v>
      </c>
      <c r="J300" s="42"/>
      <c r="K300" s="31">
        <f>IF(Source!I141&lt;&gt;0,ROUND(I300/Source!I141,2),0)</f>
        <v>15657.03</v>
      </c>
      <c r="O300">
        <f>IF(Source!BI141=1,((Source!CT141/IF(Source!BA141&lt;&gt;0,Source!BA141,1)*Source!I141)+(Source!CR141/IF(Source!BB141&lt;&gt;0,Source!BB141,1)*Source!I141)+(Source!CQ141/IF(Source!BC141&lt;&gt;0,Source!BC141,1)*Source!I141)+((Source!DN141/100)*(Source!CT141/IF(Source!BA141&lt;&gt;0,Source!BA141,1)*Source!I141))+((Source!DO141/100)*(Source!CT141/IF(Source!BA141&lt;&gt;0,Source!BA141,1)*Source!I141))+((Source!CS141/IF(Source!BS141&lt;&gt;0,Source!BS141,1)*Source!I141)*1.75)),0)</f>
        <v>259.226648</v>
      </c>
      <c r="P300">
        <f>IF(Source!BI141=2,((Source!CT141/IF(Source!BA141&lt;&gt;0,Source!BA141,1)*Source!I141)+(Source!CR141/IF(Source!BB141&lt;&gt;0,Source!BB141,1)*Source!I141)+(Source!CQ141/IF(Source!BC141&lt;&gt;0,Source!BC141,1)*Source!I141)+((Source!DN141/100)*(Source!CT141/IF(Source!BA141&lt;&gt;0,Source!BA141,1)*Source!I141))+((Source!DO141/100)*(Source!CT141/IF(Source!BA141&lt;&gt;0,Source!BA141,1)*Source!I141))+((Source!CS141/IF(Source!BS141&lt;&gt;0,Source!BS141,1)*Source!I141)*1.75)),0)</f>
        <v>0</v>
      </c>
      <c r="Q300">
        <f>IF(Source!BI141=3,((Source!CT141/IF(Source!BA141&lt;&gt;0,Source!BA141,1)*Source!I141)+(Source!CR141/IF(Source!BB141&lt;&gt;0,Source!BB141,1)*Source!I141)+(Source!CQ141/IF(Source!BC141&lt;&gt;0,Source!BC141,1)*Source!I141)+((Source!DN141/100)*(Source!CT141/IF(Source!BA141&lt;&gt;0,Source!BA141,1)*Source!I141))+((Source!DO141/100)*(Source!CT141/IF(Source!BA141&lt;&gt;0,Source!BA141,1)*Source!I141))+((Source!CS141/IF(Source!BS141&lt;&gt;0,Source!BS141,1)*Source!I141)*1.75)),0)</f>
        <v>0</v>
      </c>
      <c r="R300">
        <f>IF(Source!BI141=4,((Source!CT141/IF(Source!BA141&lt;&gt;0,Source!BA141,1)*Source!I141)+(Source!CR141/IF(Source!BB141&lt;&gt;0,Source!BB141,1)*Source!I141)+(Source!CQ141/IF(Source!BC141&lt;&gt;0,Source!BC141,1)*Source!I141)+((Source!DN141/100)*(Source!CT141/IF(Source!BA141&lt;&gt;0,Source!BA141,1)*Source!I141))+((Source!DO141/100)*(Source!CT141/IF(Source!BA141&lt;&gt;0,Source!BA141,1)*Source!I141))+((Source!CS141/IF(Source!BS141&lt;&gt;0,Source!BS141,1)*Source!I141)*1.75)),0)</f>
        <v>0</v>
      </c>
      <c r="U300">
        <f>IF(Source!BI141=1,Source!O141+Source!X141+Source!Y141+Source!R141*178/100,0)</f>
        <v>2004.0955999999999</v>
      </c>
      <c r="V300">
        <f>IF(Source!BI141=2,Source!O141+Source!X141+Source!Y141+Source!R141*178/100,0)</f>
        <v>0</v>
      </c>
      <c r="W300">
        <f>IF(Source!BI141=3,Source!O141+Source!X141+Source!Y141+Source!R141*178/100,0)</f>
        <v>0</v>
      </c>
      <c r="X300">
        <f>IF(Source!BI141=4,Source!O141+Source!X141+Source!Y141+Source!R141*178/100,0)</f>
        <v>0</v>
      </c>
    </row>
    <row r="301" spans="1:25" ht="36">
      <c r="A301" s="25" t="str">
        <f>Source!E142</f>
        <v>6</v>
      </c>
      <c r="B301" s="25" t="str">
        <f>Source!F142</f>
        <v>6.69-19-1</v>
      </c>
      <c r="C301" s="10" t="str">
        <f>Source!G142</f>
        <v>ПОГРУЗКА И ВЫГРУЗКА ВРУЧНУЮ СТРОИТЕЛЬНОГО МУСОРА НА ТРАНСПОРТНЫЕ СРЕДСТВА</v>
      </c>
      <c r="D301" s="26" t="str">
        <f>Source!H142</f>
        <v>т</v>
      </c>
      <c r="E301" s="6">
        <f>ROUND(Source!I142,6)</f>
        <v>0.88</v>
      </c>
      <c r="F301" s="6"/>
      <c r="G301" s="6"/>
      <c r="H301" s="6"/>
      <c r="I301" s="6"/>
      <c r="J301" s="6"/>
      <c r="K301" s="6"/>
      <c r="Y301">
        <v>52</v>
      </c>
    </row>
    <row r="302" spans="1:11" ht="12.75">
      <c r="A302" s="6"/>
      <c r="B302" s="6"/>
      <c r="C302" s="6" t="s">
        <v>360</v>
      </c>
      <c r="D302" s="6"/>
      <c r="E302" s="6"/>
      <c r="F302" s="11">
        <f>Source!AO142</f>
        <v>9.62</v>
      </c>
      <c r="G302" s="27">
        <f>Source!DG142</f>
      </c>
      <c r="H302" s="6">
        <f>Source!AV142</f>
        <v>1.047</v>
      </c>
      <c r="I302" s="6">
        <f>Source!BA142</f>
        <v>11.65</v>
      </c>
      <c r="J302" s="11">
        <f>Source!S142</f>
        <v>103.26</v>
      </c>
      <c r="K302" s="6"/>
    </row>
    <row r="303" spans="1:11" ht="12.75">
      <c r="A303" s="6"/>
      <c r="B303" s="6"/>
      <c r="C303" s="6" t="s">
        <v>361</v>
      </c>
      <c r="D303" s="6" t="s">
        <v>362</v>
      </c>
      <c r="E303" s="6">
        <f>Source!AT142</f>
        <v>83</v>
      </c>
      <c r="F303" s="6"/>
      <c r="G303" s="6"/>
      <c r="H303" s="6"/>
      <c r="I303" s="6"/>
      <c r="J303" s="11">
        <f>Source!X142</f>
        <v>85.71</v>
      </c>
      <c r="K303" s="6"/>
    </row>
    <row r="304" spans="1:11" ht="12.75">
      <c r="A304" s="6"/>
      <c r="B304" s="6"/>
      <c r="C304" s="6" t="s">
        <v>363</v>
      </c>
      <c r="D304" s="6" t="s">
        <v>362</v>
      </c>
      <c r="E304" s="6">
        <f>Source!AU142</f>
        <v>45</v>
      </c>
      <c r="F304" s="6"/>
      <c r="G304" s="6"/>
      <c r="H304" s="6"/>
      <c r="I304" s="6"/>
      <c r="J304" s="11">
        <f>Source!Y142</f>
        <v>46.47</v>
      </c>
      <c r="K304" s="6"/>
    </row>
    <row r="305" spans="1:11" ht="12.75">
      <c r="A305" s="28"/>
      <c r="B305" s="28"/>
      <c r="C305" s="28" t="s">
        <v>364</v>
      </c>
      <c r="D305" s="28" t="s">
        <v>365</v>
      </c>
      <c r="E305" s="28">
        <f>Source!AQ142</f>
        <v>1.02</v>
      </c>
      <c r="F305" s="28"/>
      <c r="G305" s="29">
        <f>Source!DI142</f>
      </c>
      <c r="H305" s="28">
        <f>Source!AV142</f>
        <v>1.047</v>
      </c>
      <c r="I305" s="28"/>
      <c r="J305" s="28"/>
      <c r="K305" s="30">
        <f>Source!U142</f>
        <v>0.9397871999999999</v>
      </c>
    </row>
    <row r="306" spans="9:24" ht="12.75">
      <c r="I306" s="42">
        <f>Source!S142+Source!Q142+SUM(J303:J304)</f>
        <v>235.44</v>
      </c>
      <c r="J306" s="42"/>
      <c r="K306" s="31">
        <f>IF(Source!I142&lt;&gt;0,ROUND(I306/Source!I142,2),0)</f>
        <v>267.55</v>
      </c>
      <c r="O306">
        <f>IF(Source!BI142=1,((Source!CT142/IF(Source!BA142&lt;&gt;0,Source!BA142,1)*Source!I142)+(Source!CR142/IF(Source!BB142&lt;&gt;0,Source!BB142,1)*Source!I142)+(Source!CQ142/IF(Source!BC142&lt;&gt;0,Source!BC142,1)*Source!I142)+((Source!DN142/100)*(Source!CT142/IF(Source!BA142&lt;&gt;0,Source!BA142,1)*Source!I142))+((Source!DO142/100)*(Source!CT142/IF(Source!BA142&lt;&gt;0,Source!BA142,1)*Source!I142))+((Source!CS142/IF(Source!BS142&lt;&gt;0,Source!BS142,1)*Source!I142)*1.75)),0)</f>
        <v>23.133691151999997</v>
      </c>
      <c r="P306">
        <f>IF(Source!BI142=2,((Source!CT142/IF(Source!BA142&lt;&gt;0,Source!BA142,1)*Source!I142)+(Source!CR142/IF(Source!BB142&lt;&gt;0,Source!BB142,1)*Source!I142)+(Source!CQ142/IF(Source!BC142&lt;&gt;0,Source!BC142,1)*Source!I142)+((Source!DN142/100)*(Source!CT142/IF(Source!BA142&lt;&gt;0,Source!BA142,1)*Source!I142))+((Source!DO142/100)*(Source!CT142/IF(Source!BA142&lt;&gt;0,Source!BA142,1)*Source!I142))+((Source!CS142/IF(Source!BS142&lt;&gt;0,Source!BS142,1)*Source!I142)*1.75)),0)</f>
        <v>0</v>
      </c>
      <c r="Q306">
        <f>IF(Source!BI142=3,((Source!CT142/IF(Source!BA142&lt;&gt;0,Source!BA142,1)*Source!I142)+(Source!CR142/IF(Source!BB142&lt;&gt;0,Source!BB142,1)*Source!I142)+(Source!CQ142/IF(Source!BC142&lt;&gt;0,Source!BC142,1)*Source!I142)+((Source!DN142/100)*(Source!CT142/IF(Source!BA142&lt;&gt;0,Source!BA142,1)*Source!I142))+((Source!DO142/100)*(Source!CT142/IF(Source!BA142&lt;&gt;0,Source!BA142,1)*Source!I142))+((Source!CS142/IF(Source!BS142&lt;&gt;0,Source!BS142,1)*Source!I142)*1.75)),0)</f>
        <v>0</v>
      </c>
      <c r="R306">
        <f>IF(Source!BI142=4,((Source!CT142/IF(Source!BA142&lt;&gt;0,Source!BA142,1)*Source!I142)+(Source!CR142/IF(Source!BB142&lt;&gt;0,Source!BB142,1)*Source!I142)+(Source!CQ142/IF(Source!BC142&lt;&gt;0,Source!BC142,1)*Source!I142)+((Source!DN142/100)*(Source!CT142/IF(Source!BA142&lt;&gt;0,Source!BA142,1)*Source!I142))+((Source!DO142/100)*(Source!CT142/IF(Source!BA142&lt;&gt;0,Source!BA142,1)*Source!I142))+((Source!CS142/IF(Source!BS142&lt;&gt;0,Source!BS142,1)*Source!I142)*1.75)),0)</f>
        <v>0</v>
      </c>
      <c r="U306">
        <f>IF(Source!BI142=1,Source!O142+Source!X142+Source!Y142+Source!R142*178/100,0)</f>
        <v>235.44</v>
      </c>
      <c r="V306">
        <f>IF(Source!BI142=2,Source!O142+Source!X142+Source!Y142+Source!R142*178/100,0)</f>
        <v>0</v>
      </c>
      <c r="W306">
        <f>IF(Source!BI142=3,Source!O142+Source!X142+Source!Y142+Source!R142*178/100,0)</f>
        <v>0</v>
      </c>
      <c r="X306">
        <f>IF(Source!BI142=4,Source!O142+Source!X142+Source!Y142+Source!R142*178/100,0)</f>
        <v>0</v>
      </c>
    </row>
    <row r="307" spans="1:25" ht="60">
      <c r="A307" s="25" t="str">
        <f>Source!E143</f>
        <v>7</v>
      </c>
      <c r="B307" s="25" t="str">
        <f>Source!F143</f>
        <v>15.1-20-5</v>
      </c>
      <c r="C307" s="10" t="str">
        <f>Source!G143</f>
        <v>ПЕРЕВОЗКА СТРОИТЕЛЬНОГО МУСОРА НА РАССТОЯНИЕ 20 КМ АВТОСАМОСВАЛАМИ ГРУЗОПОДЪЕМНОСТЬЮ ДО 16 Т, ПЕРЕВОЗКА ДО 20 КМ</v>
      </c>
      <c r="D307" s="26" t="str">
        <f>Source!H143</f>
        <v>т</v>
      </c>
      <c r="E307" s="6">
        <f>ROUND(Source!I143,6)</f>
        <v>0.88</v>
      </c>
      <c r="F307" s="6"/>
      <c r="G307" s="6"/>
      <c r="H307" s="6"/>
      <c r="I307" s="6"/>
      <c r="J307" s="6"/>
      <c r="K307" s="6"/>
      <c r="Y307">
        <v>53</v>
      </c>
    </row>
    <row r="308" spans="1:11" ht="12.75">
      <c r="A308" s="28"/>
      <c r="B308" s="28"/>
      <c r="C308" s="28" t="s">
        <v>366</v>
      </c>
      <c r="D308" s="28"/>
      <c r="E308" s="28"/>
      <c r="F308" s="30">
        <f>Source!AM143</f>
        <v>43.46</v>
      </c>
      <c r="G308" s="29">
        <f>Source!DE143</f>
      </c>
      <c r="H308" s="28">
        <f>Source!AV143</f>
        <v>1</v>
      </c>
      <c r="I308" s="28">
        <f>Source!BB143</f>
        <v>4.09</v>
      </c>
      <c r="J308" s="30">
        <f>Source!Q143</f>
        <v>156.42</v>
      </c>
      <c r="K308" s="28"/>
    </row>
    <row r="309" spans="9:24" ht="12.75">
      <c r="I309" s="42">
        <f>Source!S143+Source!Q143</f>
        <v>156.42</v>
      </c>
      <c r="J309" s="42"/>
      <c r="K309" s="31">
        <f>IF(Source!I143&lt;&gt;0,ROUND(I309/Source!I143,2),0)</f>
        <v>177.75</v>
      </c>
      <c r="O309">
        <f>IF(Source!BI143=1,((Source!CT143/IF(Source!BA143&lt;&gt;0,Source!BA143,1)*Source!I143)+(Source!CR143/IF(Source!BB143&lt;&gt;0,Source!BB143,1)*Source!I143)+(Source!CQ143/IF(Source!BC143&lt;&gt;0,Source!BC143,1)*Source!I143)+((Source!DN143/100)*(Source!CT143/IF(Source!BA143&lt;&gt;0,Source!BA143,1)*Source!I143))+((Source!DO143/100)*(Source!CT143/IF(Source!BA143&lt;&gt;0,Source!BA143,1)*Source!I143))+((Source!CS143/IF(Source!BS143&lt;&gt;0,Source!BS143,1)*Source!I143)*1.75)),0)</f>
        <v>0</v>
      </c>
      <c r="P309">
        <f>IF(Source!BI143=2,((Source!CT143/IF(Source!BA143&lt;&gt;0,Source!BA143,1)*Source!I143)+(Source!CR143/IF(Source!BB143&lt;&gt;0,Source!BB143,1)*Source!I143)+(Source!CQ143/IF(Source!BC143&lt;&gt;0,Source!BC143,1)*Source!I143)+((Source!DN143/100)*(Source!CT143/IF(Source!BA143&lt;&gt;0,Source!BA143,1)*Source!I143))+((Source!DO143/100)*(Source!CT143/IF(Source!BA143&lt;&gt;0,Source!BA143,1)*Source!I143))+((Source!CS143/IF(Source!BS143&lt;&gt;0,Source!BS143,1)*Source!I143)*1.75)),0)</f>
        <v>0</v>
      </c>
      <c r="Q309">
        <f>IF(Source!BI143=3,((Source!CT143/IF(Source!BA143&lt;&gt;0,Source!BA143,1)*Source!I143)+(Source!CR143/IF(Source!BB143&lt;&gt;0,Source!BB143,1)*Source!I143)+(Source!CQ143/IF(Source!BC143&lt;&gt;0,Source!BC143,1)*Source!I143)+((Source!DN143/100)*(Source!CT143/IF(Source!BA143&lt;&gt;0,Source!BA143,1)*Source!I143))+((Source!DO143/100)*(Source!CT143/IF(Source!BA143&lt;&gt;0,Source!BA143,1)*Source!I143))+((Source!CS143/IF(Source!BS143&lt;&gt;0,Source!BS143,1)*Source!I143)*1.75)),0)</f>
        <v>0</v>
      </c>
      <c r="R309">
        <f>IF(Source!BI143=4,((Source!CT143/IF(Source!BA143&lt;&gt;0,Source!BA143,1)*Source!I143)+(Source!CR143/IF(Source!BB143&lt;&gt;0,Source!BB143,1)*Source!I143)+(Source!CQ143/IF(Source!BC143&lt;&gt;0,Source!BC143,1)*Source!I143)+((Source!DN143/100)*(Source!CT143/IF(Source!BA143&lt;&gt;0,Source!BA143,1)*Source!I143))+((Source!DO143/100)*(Source!CT143/IF(Source!BA143&lt;&gt;0,Source!BA143,1)*Source!I143))+((Source!CS143/IF(Source!BS143&lt;&gt;0,Source!BS143,1)*Source!I143)*1.75)),0)</f>
        <v>38.2448</v>
      </c>
      <c r="U309">
        <f>IF(Source!BI143=1,Source!O143+Source!X143+Source!Y143+Source!R143*178/100,0)</f>
        <v>0</v>
      </c>
      <c r="V309">
        <f>IF(Source!BI143=2,Source!O143+Source!X143+Source!Y143+Source!R143*178/100,0)</f>
        <v>0</v>
      </c>
      <c r="W309">
        <f>IF(Source!BI143=3,Source!O143+Source!X143+Source!Y143+Source!R143*178/100,0)</f>
        <v>0</v>
      </c>
      <c r="X309">
        <f>IF(Source!BI143=4,Source!O143+Source!X143+Source!Y143+Source!R143*178/100,0)</f>
        <v>156.42</v>
      </c>
    </row>
    <row r="311" spans="3:20" s="9" customFormat="1" ht="12.75">
      <c r="C311" s="9" t="s">
        <v>370</v>
      </c>
      <c r="I311" s="41">
        <f>ROUND(Source!AB132+Source!AK132+Source!AL132+Source!AE132*T311/100,2)</f>
        <v>32768.86</v>
      </c>
      <c r="J311" s="41"/>
      <c r="T311" s="9">
        <v>178</v>
      </c>
    </row>
    <row r="313" spans="3:11" ht="12.75">
      <c r="C313" s="33" t="s">
        <v>372</v>
      </c>
      <c r="D313" s="38" t="str">
        <f>Source!G177</f>
        <v>ГОУ СОШ №828</v>
      </c>
      <c r="E313" s="38"/>
      <c r="F313" s="38"/>
      <c r="G313" s="38"/>
      <c r="H313" s="38"/>
      <c r="I313" s="38"/>
      <c r="J313" s="38"/>
      <c r="K313" s="38"/>
    </row>
    <row r="314" spans="3:11" ht="12.75">
      <c r="C314" s="38" t="str">
        <f>Source!H192</f>
        <v>ИТОГО</v>
      </c>
      <c r="D314" s="38"/>
      <c r="E314" s="38"/>
      <c r="F314" s="38"/>
      <c r="G314" s="38"/>
      <c r="H314" s="38"/>
      <c r="I314" s="38"/>
      <c r="J314" s="39">
        <f>Source!F192</f>
        <v>157862.06</v>
      </c>
      <c r="K314" s="40"/>
    </row>
    <row r="315" spans="3:11" ht="12.75">
      <c r="C315" s="38" t="str">
        <f>Source!H193</f>
        <v>НЕПР.РАСХ 2 %</v>
      </c>
      <c r="D315" s="38"/>
      <c r="E315" s="38"/>
      <c r="F315" s="38"/>
      <c r="G315" s="38"/>
      <c r="H315" s="38"/>
      <c r="I315" s="38"/>
      <c r="J315" s="39">
        <f>Source!F193</f>
        <v>161019.3</v>
      </c>
      <c r="K315" s="40"/>
    </row>
    <row r="316" spans="3:11" ht="12.75">
      <c r="C316" s="38" t="str">
        <f>Source!H194</f>
        <v>НДС 18 %</v>
      </c>
      <c r="D316" s="38"/>
      <c r="E316" s="38"/>
      <c r="F316" s="38"/>
      <c r="G316" s="38"/>
      <c r="H316" s="38"/>
      <c r="I316" s="38"/>
      <c r="J316" s="39">
        <f>Source!F194</f>
        <v>28983.47</v>
      </c>
      <c r="K316" s="40"/>
    </row>
    <row r="317" spans="3:11" ht="12.75">
      <c r="C317" s="38" t="str">
        <f>Source!H195</f>
        <v>ВСЕГО</v>
      </c>
      <c r="D317" s="38"/>
      <c r="E317" s="38"/>
      <c r="F317" s="38"/>
      <c r="G317" s="38"/>
      <c r="H317" s="38"/>
      <c r="I317" s="38"/>
      <c r="J317" s="39">
        <f>Source!F195</f>
        <v>190000</v>
      </c>
      <c r="K317" s="40"/>
    </row>
    <row r="318" spans="9:11" s="9" customFormat="1" ht="12.75">
      <c r="I318" s="41"/>
      <c r="J318" s="41"/>
      <c r="K318" s="33"/>
    </row>
    <row r="323" spans="1:8" ht="12.75">
      <c r="A323" t="s">
        <v>373</v>
      </c>
      <c r="C323" s="34" t="str">
        <f>IF(Source!AO12&lt;&gt;"",Source!AO12," ")</f>
        <v> </v>
      </c>
      <c r="D323" s="34"/>
      <c r="E323" s="34"/>
      <c r="F323" s="34"/>
      <c r="G323" s="34"/>
      <c r="H323" t="str">
        <f>IF(Source!R12&lt;&gt;"",Source!R12," ")</f>
        <v> </v>
      </c>
    </row>
    <row r="324" spans="3:7" s="35" customFormat="1" ht="11.25">
      <c r="C324" s="37" t="s">
        <v>374</v>
      </c>
      <c r="D324" s="37"/>
      <c r="E324" s="37"/>
      <c r="F324" s="37"/>
      <c r="G324" s="37"/>
    </row>
    <row r="326" spans="1:8" ht="12.75">
      <c r="A326" t="s">
        <v>375</v>
      </c>
      <c r="C326" s="34" t="str">
        <f>IF(Source!AP12&lt;&gt;"",Source!AP12," ")</f>
        <v> </v>
      </c>
      <c r="D326" s="34"/>
      <c r="E326" s="34"/>
      <c r="F326" s="34"/>
      <c r="G326" s="34"/>
      <c r="H326" t="str">
        <f>IF(Source!S12&lt;&gt;"",Source!S12," ")</f>
        <v> </v>
      </c>
    </row>
    <row r="327" spans="3:7" s="35" customFormat="1" ht="11.25">
      <c r="C327" s="37" t="s">
        <v>374</v>
      </c>
      <c r="D327" s="37"/>
      <c r="E327" s="37"/>
      <c r="F327" s="37"/>
      <c r="G327" s="37"/>
    </row>
  </sheetData>
  <mergeCells count="60">
    <mergeCell ref="F3:I3"/>
    <mergeCell ref="A5:B5"/>
    <mergeCell ref="F5:H5"/>
    <mergeCell ref="C5:D5"/>
    <mergeCell ref="I5:K5"/>
    <mergeCell ref="A11:K11"/>
    <mergeCell ref="B13:K13"/>
    <mergeCell ref="B14:K14"/>
    <mergeCell ref="C7:D7"/>
    <mergeCell ref="H7:K7"/>
    <mergeCell ref="A16:K16"/>
    <mergeCell ref="G25:I25"/>
    <mergeCell ref="D31:K31"/>
    <mergeCell ref="I38:J38"/>
    <mergeCell ref="I44:J44"/>
    <mergeCell ref="I57:J57"/>
    <mergeCell ref="I70:J70"/>
    <mergeCell ref="I81:J81"/>
    <mergeCell ref="I88:J88"/>
    <mergeCell ref="I90:J90"/>
    <mergeCell ref="D92:K92"/>
    <mergeCell ref="I99:J99"/>
    <mergeCell ref="I111:J111"/>
    <mergeCell ref="I117:J117"/>
    <mergeCell ref="I130:J130"/>
    <mergeCell ref="I141:J141"/>
    <mergeCell ref="I152:J152"/>
    <mergeCell ref="I163:J163"/>
    <mergeCell ref="I165:J165"/>
    <mergeCell ref="D167:K167"/>
    <mergeCell ref="I179:J179"/>
    <mergeCell ref="I190:J190"/>
    <mergeCell ref="I201:J201"/>
    <mergeCell ref="I212:J212"/>
    <mergeCell ref="I223:J223"/>
    <mergeCell ref="I230:J230"/>
    <mergeCell ref="I239:J239"/>
    <mergeCell ref="I250:J250"/>
    <mergeCell ref="I252:J252"/>
    <mergeCell ref="D254:K254"/>
    <mergeCell ref="I261:J261"/>
    <mergeCell ref="I273:J273"/>
    <mergeCell ref="I279:J279"/>
    <mergeCell ref="I290:J290"/>
    <mergeCell ref="I300:J300"/>
    <mergeCell ref="I306:J306"/>
    <mergeCell ref="I309:J309"/>
    <mergeCell ref="I311:J311"/>
    <mergeCell ref="D313:K313"/>
    <mergeCell ref="C314:I314"/>
    <mergeCell ref="J314:K314"/>
    <mergeCell ref="C315:I315"/>
    <mergeCell ref="J315:K315"/>
    <mergeCell ref="C316:I316"/>
    <mergeCell ref="J316:K316"/>
    <mergeCell ref="C327:G327"/>
    <mergeCell ref="C317:I317"/>
    <mergeCell ref="J317:K317"/>
    <mergeCell ref="I318:J318"/>
    <mergeCell ref="C324:G324"/>
  </mergeCells>
  <printOptions/>
  <pageMargins left="0.38740157480315" right="0.196850393700787" top="0.393700787401575" bottom="0.393700787401575" header="0.11811023622047198" footer="0.11811023622047198"/>
  <pageSetup horizontalDpi="600" verticalDpi="600" orientation="portrait" paperSize="9" scale="75" r:id="rId1"/>
  <headerFooter alignWithMargins="0">
    <oddHeader>&amp;L&amp;8Дирекция Северо-Западного учебного округа (Дирекция СЗУО)  Доп. раб. место  MCCS-0020879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Y199"/>
  <sheetViews>
    <sheetView workbookViewId="0" topLeftCell="A151">
      <selection activeCell="F196" sqref="F196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0</v>
      </c>
      <c r="L1">
        <v>20879</v>
      </c>
    </row>
    <row r="12" spans="1:104" ht="12.75">
      <c r="A12" s="1">
        <v>1</v>
      </c>
      <c r="B12" s="1">
        <v>1</v>
      </c>
      <c r="C12" s="1">
        <v>0</v>
      </c>
      <c r="D12" s="1">
        <f>ROW(A177)</f>
        <v>177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 t="s">
        <v>6</v>
      </c>
      <c r="L12" s="1" t="s">
        <v>6</v>
      </c>
      <c r="M12" s="1" t="s">
        <v>6</v>
      </c>
      <c r="N12" s="1" t="s">
        <v>6</v>
      </c>
      <c r="O12" s="1" t="s">
        <v>7</v>
      </c>
      <c r="P12" s="1">
        <v>2011</v>
      </c>
      <c r="Q12" s="1">
        <v>1</v>
      </c>
      <c r="R12" s="1" t="s">
        <v>6</v>
      </c>
      <c r="S12" s="1" t="s">
        <v>6</v>
      </c>
      <c r="T12" s="1" t="s">
        <v>6</v>
      </c>
      <c r="U12" s="1" t="s">
        <v>6</v>
      </c>
      <c r="V12" s="1">
        <v>-3</v>
      </c>
      <c r="W12" s="1" t="s">
        <v>6</v>
      </c>
      <c r="X12" s="1">
        <v>0</v>
      </c>
      <c r="Y12" s="1">
        <v>2</v>
      </c>
      <c r="Z12" s="1">
        <v>2</v>
      </c>
      <c r="AA12" s="1">
        <v>1</v>
      </c>
      <c r="AB12" s="1"/>
      <c r="AC12" s="1">
        <v>1</v>
      </c>
      <c r="AD12" s="1">
        <v>2</v>
      </c>
      <c r="AE12" s="1">
        <v>0</v>
      </c>
      <c r="AF12" s="1">
        <v>0</v>
      </c>
      <c r="AG12" s="1">
        <v>1</v>
      </c>
      <c r="AH12" s="1">
        <v>0</v>
      </c>
      <c r="AI12" s="1">
        <v>1</v>
      </c>
      <c r="AJ12" s="1">
        <v>106</v>
      </c>
      <c r="AK12" s="1">
        <v>72</v>
      </c>
      <c r="AL12" s="1" t="s">
        <v>6</v>
      </c>
      <c r="AM12" s="1" t="s">
        <v>6</v>
      </c>
      <c r="AN12" s="1">
        <v>0</v>
      </c>
      <c r="AO12" s="1" t="s">
        <v>6</v>
      </c>
      <c r="AP12" s="1" t="s">
        <v>6</v>
      </c>
      <c r="AQ12" s="1" t="s">
        <v>6</v>
      </c>
      <c r="AR12" s="1" t="s">
        <v>6</v>
      </c>
      <c r="AS12" s="1" t="s">
        <v>6</v>
      </c>
      <c r="AT12" s="1" t="s">
        <v>6</v>
      </c>
      <c r="AU12" s="1" t="s">
        <v>6</v>
      </c>
      <c r="AV12" s="1" t="s">
        <v>6</v>
      </c>
      <c r="AW12" s="1" t="s">
        <v>6</v>
      </c>
      <c r="AX12" s="1"/>
      <c r="AY12" s="1"/>
      <c r="AZ12" s="1"/>
      <c r="BA12" s="1">
        <v>178</v>
      </c>
      <c r="BB12" s="1">
        <v>106</v>
      </c>
      <c r="BC12" s="1">
        <v>72</v>
      </c>
      <c r="BD12" s="1">
        <v>9484626</v>
      </c>
      <c r="BE12" s="1" t="s">
        <v>8</v>
      </c>
      <c r="BF12" s="1" t="s">
        <v>9</v>
      </c>
      <c r="BG12" s="1">
        <v>7156650</v>
      </c>
      <c r="BH12" s="1">
        <v>0</v>
      </c>
      <c r="BI12" s="1">
        <v>1</v>
      </c>
      <c r="BJ12" s="1"/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-1</v>
      </c>
      <c r="BQ12" s="1"/>
      <c r="BR12" s="1">
        <v>2</v>
      </c>
      <c r="BS12" s="1"/>
      <c r="BT12" s="1">
        <v>178</v>
      </c>
      <c r="BU12" s="1">
        <v>1</v>
      </c>
      <c r="BV12" s="1">
        <v>1</v>
      </c>
      <c r="BW12" s="1">
        <v>0</v>
      </c>
      <c r="BX12" s="1">
        <v>0</v>
      </c>
      <c r="BY12" s="1">
        <v>0</v>
      </c>
      <c r="BZ12" s="1">
        <v>0</v>
      </c>
      <c r="CA12" s="1">
        <v>7155514</v>
      </c>
      <c r="CB12" s="1">
        <v>7155498</v>
      </c>
      <c r="CC12" s="1">
        <v>7155496</v>
      </c>
      <c r="CD12" s="1">
        <v>7155494</v>
      </c>
      <c r="CE12" s="1">
        <v>0</v>
      </c>
      <c r="CF12" s="1">
        <v>0</v>
      </c>
      <c r="CG12" s="1" t="s">
        <v>6</v>
      </c>
      <c r="CH12" s="1" t="s">
        <v>6</v>
      </c>
      <c r="CI12" s="1" t="s">
        <v>6</v>
      </c>
      <c r="CJ12" s="1">
        <v>0</v>
      </c>
      <c r="CK12" s="1">
        <v>7182713</v>
      </c>
      <c r="CL12" s="1" t="s">
        <v>10</v>
      </c>
      <c r="CM12" s="1" t="s">
        <v>11</v>
      </c>
      <c r="CN12" s="1" t="s">
        <v>12</v>
      </c>
      <c r="CO12" s="1" t="s">
        <v>12</v>
      </c>
      <c r="CP12" s="1" t="s">
        <v>12</v>
      </c>
      <c r="CQ12" s="1" t="s">
        <v>12</v>
      </c>
      <c r="CR12" s="1" t="s">
        <v>6</v>
      </c>
      <c r="CS12" s="1">
        <v>0</v>
      </c>
      <c r="CT12" s="1">
        <v>0</v>
      </c>
      <c r="CU12" s="1">
        <v>0</v>
      </c>
      <c r="CV12" s="1">
        <v>8490389</v>
      </c>
      <c r="CW12" s="1">
        <v>9593405</v>
      </c>
      <c r="CX12" s="1">
        <v>9593406</v>
      </c>
      <c r="CY12" s="1">
        <v>8</v>
      </c>
      <c r="CZ12" s="1" t="s">
        <v>6</v>
      </c>
    </row>
    <row r="15" spans="1:104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8" spans="1:43" ht="12.75">
      <c r="A18" s="2">
        <v>52</v>
      </c>
      <c r="B18" s="2">
        <f aca="true" t="shared" si="0" ref="B18:AQ18">B177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ГОУ СОШ №828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97916.39</v>
      </c>
      <c r="P18" s="2">
        <f t="shared" si="0"/>
        <v>50445.52</v>
      </c>
      <c r="Q18" s="2">
        <f t="shared" si="0"/>
        <v>3680.33</v>
      </c>
      <c r="R18" s="2">
        <f t="shared" si="0"/>
        <v>922.92</v>
      </c>
      <c r="S18" s="2">
        <f t="shared" si="0"/>
        <v>43790.54</v>
      </c>
      <c r="T18" s="2">
        <f t="shared" si="0"/>
        <v>0</v>
      </c>
      <c r="U18" s="2">
        <f t="shared" si="0"/>
        <v>311.24</v>
      </c>
      <c r="V18" s="2">
        <f t="shared" si="0"/>
        <v>0</v>
      </c>
      <c r="W18" s="2">
        <f t="shared" si="0"/>
        <v>0</v>
      </c>
      <c r="X18" s="2">
        <f t="shared" si="0"/>
        <v>38597.11</v>
      </c>
      <c r="Y18" s="2">
        <f t="shared" si="0"/>
        <v>19705.76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  <c r="AN18" s="2">
        <f t="shared" si="0"/>
        <v>0</v>
      </c>
      <c r="AO18" s="2">
        <f t="shared" si="0"/>
        <v>0</v>
      </c>
      <c r="AP18" s="2">
        <f t="shared" si="0"/>
        <v>0</v>
      </c>
      <c r="AQ18" s="2">
        <f t="shared" si="0"/>
        <v>0</v>
      </c>
    </row>
    <row r="19" ht="12.75">
      <c r="G19">
        <v>0</v>
      </c>
    </row>
    <row r="20" spans="1:67" ht="12.75">
      <c r="A20" s="1">
        <v>3</v>
      </c>
      <c r="B20" s="1">
        <v>1</v>
      </c>
      <c r="C20" s="1"/>
      <c r="D20" s="1">
        <f>ROW(A161)</f>
        <v>161</v>
      </c>
      <c r="E20" s="1"/>
      <c r="F20" s="1" t="s">
        <v>13</v>
      </c>
      <c r="G20" s="1" t="s">
        <v>13</v>
      </c>
      <c r="H20" s="1"/>
      <c r="I20" s="1"/>
      <c r="J20" s="1" t="s">
        <v>6</v>
      </c>
      <c r="K20" s="1"/>
      <c r="L20" s="1"/>
      <c r="M20" s="1"/>
      <c r="N20" s="1" t="s">
        <v>6</v>
      </c>
      <c r="O20" s="1"/>
      <c r="P20" s="1"/>
      <c r="Q20" s="1"/>
      <c r="R20" s="1" t="s">
        <v>6</v>
      </c>
      <c r="S20" s="1" t="s">
        <v>6</v>
      </c>
      <c r="T20" s="1" t="s">
        <v>6</v>
      </c>
      <c r="U20" s="1" t="s">
        <v>6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AN20" s="1"/>
      <c r="AO20" s="1" t="s">
        <v>6</v>
      </c>
      <c r="AP20" s="1" t="s">
        <v>6</v>
      </c>
      <c r="AQ20" s="1" t="s">
        <v>6</v>
      </c>
      <c r="AR20" s="1"/>
      <c r="AS20" s="1"/>
      <c r="AT20" s="1" t="s">
        <v>6</v>
      </c>
      <c r="AU20" s="1" t="s">
        <v>6</v>
      </c>
      <c r="AV20" s="1" t="s">
        <v>6</v>
      </c>
      <c r="AW20" s="1" t="s">
        <v>6</v>
      </c>
      <c r="AX20" s="1" t="s">
        <v>6</v>
      </c>
      <c r="AY20" s="1" t="s">
        <v>6</v>
      </c>
      <c r="AZ20" s="1" t="s">
        <v>6</v>
      </c>
      <c r="BA20" s="1" t="s">
        <v>6</v>
      </c>
      <c r="BB20" s="1" t="s">
        <v>6</v>
      </c>
      <c r="BC20" s="1" t="s">
        <v>6</v>
      </c>
      <c r="BD20" s="1" t="s">
        <v>6</v>
      </c>
      <c r="BE20" s="1" t="s">
        <v>14</v>
      </c>
      <c r="BF20" s="1">
        <v>0</v>
      </c>
      <c r="BG20" s="1">
        <v>0</v>
      </c>
      <c r="BH20" s="1" t="s">
        <v>6</v>
      </c>
      <c r="BI20" s="1" t="s">
        <v>6</v>
      </c>
      <c r="BJ20" s="1" t="s">
        <v>6</v>
      </c>
      <c r="BK20" s="1" t="s">
        <v>6</v>
      </c>
      <c r="BL20" s="1" t="s">
        <v>6</v>
      </c>
      <c r="BM20" s="1">
        <v>0</v>
      </c>
      <c r="BN20" s="1" t="s">
        <v>6</v>
      </c>
      <c r="BO20" s="1" t="s">
        <v>6</v>
      </c>
    </row>
    <row r="22" spans="1:43" ht="12.75">
      <c r="A22" s="2">
        <v>52</v>
      </c>
      <c r="B22" s="2">
        <f aca="true" t="shared" si="1" ref="B22:AQ22">B161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Новая локальная смета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97916.39</v>
      </c>
      <c r="P22" s="2">
        <f t="shared" si="1"/>
        <v>50445.52</v>
      </c>
      <c r="Q22" s="2">
        <f t="shared" si="1"/>
        <v>3680.33</v>
      </c>
      <c r="R22" s="2">
        <f t="shared" si="1"/>
        <v>922.92</v>
      </c>
      <c r="S22" s="2">
        <f t="shared" si="1"/>
        <v>43790.54</v>
      </c>
      <c r="T22" s="2">
        <f t="shared" si="1"/>
        <v>0</v>
      </c>
      <c r="U22" s="2">
        <f t="shared" si="1"/>
        <v>311.24</v>
      </c>
      <c r="V22" s="2">
        <f t="shared" si="1"/>
        <v>0</v>
      </c>
      <c r="W22" s="2">
        <f t="shared" si="1"/>
        <v>0</v>
      </c>
      <c r="X22" s="2">
        <f t="shared" si="1"/>
        <v>38597.11</v>
      </c>
      <c r="Y22" s="2">
        <f t="shared" si="1"/>
        <v>19705.76</v>
      </c>
      <c r="Z22" s="2">
        <f t="shared" si="1"/>
        <v>0</v>
      </c>
      <c r="AA22" s="2">
        <f t="shared" si="1"/>
        <v>0</v>
      </c>
      <c r="AB22" s="2">
        <f t="shared" si="1"/>
        <v>0</v>
      </c>
      <c r="AC22" s="2">
        <f t="shared" si="1"/>
        <v>0</v>
      </c>
      <c r="AD22" s="2">
        <f t="shared" si="1"/>
        <v>0</v>
      </c>
      <c r="AE22" s="2">
        <f t="shared" si="1"/>
        <v>0</v>
      </c>
      <c r="AF22" s="2">
        <f t="shared" si="1"/>
        <v>0</v>
      </c>
      <c r="AG22" s="2">
        <f t="shared" si="1"/>
        <v>0</v>
      </c>
      <c r="AH22" s="2">
        <f t="shared" si="1"/>
        <v>0</v>
      </c>
      <c r="AI22" s="2">
        <f t="shared" si="1"/>
        <v>0</v>
      </c>
      <c r="AJ22" s="2">
        <f t="shared" si="1"/>
        <v>0</v>
      </c>
      <c r="AK22" s="2">
        <f t="shared" si="1"/>
        <v>0</v>
      </c>
      <c r="AL22" s="2">
        <f t="shared" si="1"/>
        <v>0</v>
      </c>
      <c r="AM22" s="2">
        <f t="shared" si="1"/>
        <v>0</v>
      </c>
      <c r="AN22" s="2">
        <f t="shared" si="1"/>
        <v>0</v>
      </c>
      <c r="AO22" s="2">
        <f t="shared" si="1"/>
        <v>0</v>
      </c>
      <c r="AP22" s="2">
        <f t="shared" si="1"/>
        <v>0</v>
      </c>
      <c r="AQ22" s="2">
        <f t="shared" si="1"/>
        <v>0</v>
      </c>
    </row>
    <row r="23" ht="12.75">
      <c r="G23">
        <v>0</v>
      </c>
    </row>
    <row r="24" spans="1:67" ht="12.75">
      <c r="A24" s="1">
        <v>4</v>
      </c>
      <c r="B24" s="1">
        <v>1</v>
      </c>
      <c r="C24" s="1"/>
      <c r="D24" s="1">
        <f>ROW(A114)</f>
        <v>114</v>
      </c>
      <c r="E24" s="1"/>
      <c r="F24" s="1" t="s">
        <v>15</v>
      </c>
      <c r="G24" s="1" t="s">
        <v>16</v>
      </c>
      <c r="H24" s="1"/>
      <c r="I24" s="1"/>
      <c r="J24" s="1"/>
      <c r="K24" s="1"/>
      <c r="L24" s="1"/>
      <c r="M24" s="1"/>
      <c r="N24" s="1" t="s">
        <v>6</v>
      </c>
      <c r="O24" s="1"/>
      <c r="P24" s="1"/>
      <c r="Q24" s="1"/>
      <c r="R24" s="1" t="s">
        <v>6</v>
      </c>
      <c r="S24" s="1" t="s">
        <v>6</v>
      </c>
      <c r="T24" s="1" t="s">
        <v>6</v>
      </c>
      <c r="U24" s="1" t="s">
        <v>6</v>
      </c>
      <c r="V24" s="1"/>
      <c r="W24" s="1"/>
      <c r="X24" s="1">
        <v>0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>
        <v>0</v>
      </c>
      <c r="AM24" s="1"/>
      <c r="AN24" s="1"/>
      <c r="AO24" s="1" t="s">
        <v>6</v>
      </c>
      <c r="AP24" s="1" t="s">
        <v>6</v>
      </c>
      <c r="AQ24" s="1" t="s">
        <v>6</v>
      </c>
      <c r="AR24" s="1"/>
      <c r="AS24" s="1"/>
      <c r="AT24" s="1" t="s">
        <v>6</v>
      </c>
      <c r="AU24" s="1" t="s">
        <v>6</v>
      </c>
      <c r="AV24" s="1" t="s">
        <v>6</v>
      </c>
      <c r="AW24" s="1" t="s">
        <v>6</v>
      </c>
      <c r="AX24" s="1" t="s">
        <v>6</v>
      </c>
      <c r="AY24" s="1" t="s">
        <v>6</v>
      </c>
      <c r="AZ24" s="1" t="s">
        <v>6</v>
      </c>
      <c r="BA24" s="1" t="s">
        <v>6</v>
      </c>
      <c r="BB24" s="1" t="s">
        <v>6</v>
      </c>
      <c r="BC24" s="1" t="s">
        <v>6</v>
      </c>
      <c r="BD24" s="1" t="s">
        <v>6</v>
      </c>
      <c r="BE24" s="1" t="s">
        <v>17</v>
      </c>
      <c r="BF24" s="1">
        <v>0</v>
      </c>
      <c r="BG24" s="1">
        <v>0</v>
      </c>
      <c r="BH24" s="1" t="s">
        <v>6</v>
      </c>
      <c r="BI24" s="1" t="s">
        <v>6</v>
      </c>
      <c r="BJ24" s="1" t="s">
        <v>6</v>
      </c>
      <c r="BK24" s="1" t="s">
        <v>6</v>
      </c>
      <c r="BL24" s="1" t="s">
        <v>6</v>
      </c>
      <c r="BM24" s="1">
        <v>0</v>
      </c>
      <c r="BN24" s="1" t="s">
        <v>6</v>
      </c>
      <c r="BO24" s="1">
        <v>0</v>
      </c>
    </row>
    <row r="26" spans="1:43" ht="12.75">
      <c r="A26" s="2">
        <v>52</v>
      </c>
      <c r="B26" s="2">
        <f aca="true" t="shared" si="2" ref="B26:AQ26">B114</f>
        <v>1</v>
      </c>
      <c r="C26" s="2">
        <f t="shared" si="2"/>
        <v>4</v>
      </c>
      <c r="D26" s="2">
        <f t="shared" si="2"/>
        <v>24</v>
      </c>
      <c r="E26" s="2">
        <f t="shared" si="2"/>
        <v>0</v>
      </c>
      <c r="F26" s="2" t="str">
        <f t="shared" si="2"/>
        <v>Новый раздел</v>
      </c>
      <c r="G26" s="2" t="str">
        <f t="shared" si="2"/>
        <v>МЕД.БЛОК</v>
      </c>
      <c r="H26" s="2">
        <f t="shared" si="2"/>
        <v>0</v>
      </c>
      <c r="I26" s="2">
        <f t="shared" si="2"/>
        <v>0</v>
      </c>
      <c r="J26" s="2">
        <f t="shared" si="2"/>
        <v>0</v>
      </c>
      <c r="K26" s="2">
        <f t="shared" si="2"/>
        <v>0</v>
      </c>
      <c r="L26" s="2">
        <f t="shared" si="2"/>
        <v>0</v>
      </c>
      <c r="M26" s="2">
        <f t="shared" si="2"/>
        <v>0</v>
      </c>
      <c r="N26" s="2">
        <f t="shared" si="2"/>
        <v>0</v>
      </c>
      <c r="O26" s="2">
        <f t="shared" si="2"/>
        <v>74525.6</v>
      </c>
      <c r="P26" s="2">
        <f t="shared" si="2"/>
        <v>34291.23</v>
      </c>
      <c r="Q26" s="2">
        <f t="shared" si="2"/>
        <v>3110.52</v>
      </c>
      <c r="R26" s="2">
        <f t="shared" si="2"/>
        <v>761.22</v>
      </c>
      <c r="S26" s="2">
        <f t="shared" si="2"/>
        <v>37123.85</v>
      </c>
      <c r="T26" s="2">
        <f t="shared" si="2"/>
        <v>0</v>
      </c>
      <c r="U26" s="2">
        <f t="shared" si="2"/>
        <v>261.25</v>
      </c>
      <c r="V26" s="2">
        <f t="shared" si="2"/>
        <v>0</v>
      </c>
      <c r="W26" s="2">
        <f t="shared" si="2"/>
        <v>0</v>
      </c>
      <c r="X26" s="2">
        <f t="shared" si="2"/>
        <v>32506.88</v>
      </c>
      <c r="Y26" s="2">
        <f t="shared" si="2"/>
        <v>16705.75</v>
      </c>
      <c r="Z26" s="2">
        <f t="shared" si="2"/>
        <v>0</v>
      </c>
      <c r="AA26" s="2">
        <f t="shared" si="2"/>
        <v>0</v>
      </c>
      <c r="AB26" s="2">
        <f t="shared" si="2"/>
        <v>9323.12</v>
      </c>
      <c r="AC26" s="2">
        <f t="shared" si="2"/>
        <v>5289.84</v>
      </c>
      <c r="AD26" s="2">
        <f t="shared" si="2"/>
        <v>182.2</v>
      </c>
      <c r="AE26" s="2">
        <f t="shared" si="2"/>
        <v>34.36</v>
      </c>
      <c r="AF26" s="2">
        <f t="shared" si="2"/>
        <v>3851.08</v>
      </c>
      <c r="AG26" s="2">
        <f t="shared" si="2"/>
        <v>0</v>
      </c>
      <c r="AH26" s="2">
        <f t="shared" si="2"/>
        <v>28.26</v>
      </c>
      <c r="AI26" s="2">
        <f t="shared" si="2"/>
        <v>0</v>
      </c>
      <c r="AJ26" s="2">
        <f t="shared" si="2"/>
        <v>0</v>
      </c>
      <c r="AK26" s="2">
        <f t="shared" si="2"/>
        <v>3590.69</v>
      </c>
      <c r="AL26" s="2">
        <f t="shared" si="2"/>
        <v>1732.99</v>
      </c>
      <c r="AM26" s="2">
        <f t="shared" si="2"/>
        <v>0</v>
      </c>
      <c r="AN26" s="2">
        <f t="shared" si="2"/>
        <v>0</v>
      </c>
      <c r="AO26" s="2">
        <f t="shared" si="2"/>
        <v>0</v>
      </c>
      <c r="AP26" s="2">
        <f t="shared" si="2"/>
        <v>0</v>
      </c>
      <c r="AQ26" s="2">
        <f t="shared" si="2"/>
        <v>0</v>
      </c>
    </row>
    <row r="28" spans="1:181" ht="12.75">
      <c r="A28">
        <v>17</v>
      </c>
      <c r="B28">
        <v>1</v>
      </c>
      <c r="C28">
        <f>ROW(SmtRes!A2)</f>
        <v>2</v>
      </c>
      <c r="D28">
        <f>ROW(EtalonRes!A2)</f>
        <v>2</v>
      </c>
      <c r="E28" t="s">
        <v>18</v>
      </c>
      <c r="F28" t="s">
        <v>19</v>
      </c>
      <c r="G28" t="s">
        <v>20</v>
      </c>
      <c r="H28" t="s">
        <v>21</v>
      </c>
      <c r="I28">
        <v>0.174</v>
      </c>
      <c r="J28">
        <v>0</v>
      </c>
      <c r="O28">
        <f aca="true" t="shared" si="3" ref="O28:O40">ROUND(CP28,2)</f>
        <v>247.07</v>
      </c>
      <c r="P28">
        <f aca="true" t="shared" si="4" ref="P28:P40">ROUND(CQ28*I28,2)</f>
        <v>0</v>
      </c>
      <c r="Q28">
        <f aca="true" t="shared" si="5" ref="Q28:Q40">ROUND(CR28*I28,2)</f>
        <v>0</v>
      </c>
      <c r="R28">
        <f aca="true" t="shared" si="6" ref="R28:R40">ROUND(CS28*I28,2)</f>
        <v>0</v>
      </c>
      <c r="S28">
        <f aca="true" t="shared" si="7" ref="S28:S40">ROUND(CT28*I28,2)</f>
        <v>247.07</v>
      </c>
      <c r="T28">
        <f aca="true" t="shared" si="8" ref="T28:T40">ROUND(CU28*I28,2)</f>
        <v>0</v>
      </c>
      <c r="U28">
        <f aca="true" t="shared" si="9" ref="U28:U40">CV28*I28</f>
        <v>2.07500742</v>
      </c>
      <c r="V28">
        <f aca="true" t="shared" si="10" ref="V28:V40">CW28*I28</f>
        <v>0</v>
      </c>
      <c r="W28">
        <f aca="true" t="shared" si="11" ref="W28:W40">ROUND(CX28*I28,2)</f>
        <v>0</v>
      </c>
      <c r="X28">
        <f aca="true" t="shared" si="12" ref="X28:X40">ROUND(CY28,2)</f>
        <v>190.24</v>
      </c>
      <c r="Y28">
        <f aca="true" t="shared" si="13" ref="Y28:Y40">ROUND(CZ28,2)</f>
        <v>111.18</v>
      </c>
      <c r="AA28">
        <v>0</v>
      </c>
      <c r="AB28">
        <f aca="true" t="shared" si="14" ref="AB28:AB40">(AC28+AD28+AF28)</f>
        <v>116.41</v>
      </c>
      <c r="AC28">
        <f aca="true" t="shared" si="15" ref="AC28:AF29">(ES28)</f>
        <v>0</v>
      </c>
      <c r="AD28">
        <f t="shared" si="15"/>
        <v>0</v>
      </c>
      <c r="AE28">
        <f t="shared" si="15"/>
        <v>0</v>
      </c>
      <c r="AF28">
        <f t="shared" si="15"/>
        <v>116.41</v>
      </c>
      <c r="AG28">
        <f>(AP28)</f>
        <v>0</v>
      </c>
      <c r="AH28">
        <f>(EW28)</f>
        <v>11.39</v>
      </c>
      <c r="AI28">
        <f>(EX28)</f>
        <v>0</v>
      </c>
      <c r="AJ28">
        <f>(AS28)</f>
        <v>0</v>
      </c>
      <c r="AK28">
        <v>116.41</v>
      </c>
      <c r="AL28">
        <v>0</v>
      </c>
      <c r="AM28">
        <v>0</v>
      </c>
      <c r="AN28">
        <v>0</v>
      </c>
      <c r="AO28">
        <v>116.41</v>
      </c>
      <c r="AP28">
        <v>0</v>
      </c>
      <c r="AQ28">
        <v>11.39</v>
      </c>
      <c r="AR28">
        <v>0</v>
      </c>
      <c r="AS28">
        <v>0</v>
      </c>
      <c r="AT28">
        <v>77</v>
      </c>
      <c r="AU28">
        <v>45</v>
      </c>
      <c r="AV28">
        <v>1.047</v>
      </c>
      <c r="AW28">
        <v>1</v>
      </c>
      <c r="AX28">
        <v>1</v>
      </c>
      <c r="AY28">
        <v>1</v>
      </c>
      <c r="AZ28">
        <v>11.65</v>
      </c>
      <c r="BA28">
        <v>11.65</v>
      </c>
      <c r="BB28">
        <v>1</v>
      </c>
      <c r="BC28">
        <v>1</v>
      </c>
      <c r="BH28">
        <v>0</v>
      </c>
      <c r="BI28">
        <v>1</v>
      </c>
      <c r="BJ28" t="s">
        <v>22</v>
      </c>
      <c r="BM28">
        <v>439</v>
      </c>
      <c r="BN28">
        <v>0</v>
      </c>
      <c r="BO28" t="s">
        <v>19</v>
      </c>
      <c r="BP28">
        <v>1</v>
      </c>
      <c r="BQ28">
        <v>60</v>
      </c>
      <c r="BR28">
        <v>0</v>
      </c>
      <c r="BS28">
        <v>11.65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77</v>
      </c>
      <c r="CA28">
        <v>45</v>
      </c>
      <c r="CF28">
        <v>0</v>
      </c>
      <c r="CG28">
        <v>0</v>
      </c>
      <c r="CM28">
        <v>0</v>
      </c>
      <c r="CO28">
        <v>0</v>
      </c>
      <c r="CP28">
        <f aca="true" t="shared" si="16" ref="CP28:CP40">(P28+Q28+S28)</f>
        <v>247.07</v>
      </c>
      <c r="CQ28">
        <f aca="true" t="shared" si="17" ref="CQ28:CQ40">((AC28*AW28))*BC28</f>
        <v>0</v>
      </c>
      <c r="CR28">
        <f aca="true" t="shared" si="18" ref="CR28:CR40">((AD28*AV28))*BB28</f>
        <v>0</v>
      </c>
      <c r="CS28">
        <f aca="true" t="shared" si="19" ref="CS28:CS40">((AE28*AV28))*BS28</f>
        <v>0</v>
      </c>
      <c r="CT28">
        <f aca="true" t="shared" si="20" ref="CT28:CT40">((AF28*AV28))*BA28</f>
        <v>1419.9167954999998</v>
      </c>
      <c r="CU28">
        <f aca="true" t="shared" si="21" ref="CU28:CU40">(AG28)*BT28</f>
        <v>0</v>
      </c>
      <c r="CV28">
        <f aca="true" t="shared" si="22" ref="CV28:CV40">((AH28*AV28))*BU28</f>
        <v>11.92533</v>
      </c>
      <c r="CW28">
        <f aca="true" t="shared" si="23" ref="CW28:CW40">(AI28)*BV28</f>
        <v>0</v>
      </c>
      <c r="CX28">
        <f aca="true" t="shared" si="24" ref="CX28:CX40">(AJ28)*BW28</f>
        <v>0</v>
      </c>
      <c r="CY28">
        <f aca="true" t="shared" si="25" ref="CY28:CY40">S28*(BZ28/100)</f>
        <v>190.2439</v>
      </c>
      <c r="CZ28">
        <f aca="true" t="shared" si="26" ref="CZ28:CZ40">S28*(CA28/100)</f>
        <v>111.1815</v>
      </c>
      <c r="DN28">
        <v>80</v>
      </c>
      <c r="DO28">
        <v>55</v>
      </c>
      <c r="DP28">
        <v>1.047</v>
      </c>
      <c r="DQ28">
        <v>1</v>
      </c>
      <c r="DR28">
        <v>1</v>
      </c>
      <c r="DS28">
        <v>1</v>
      </c>
      <c r="DT28">
        <v>1</v>
      </c>
      <c r="DU28">
        <v>1005</v>
      </c>
      <c r="DV28" t="s">
        <v>21</v>
      </c>
      <c r="DW28" t="s">
        <v>21</v>
      </c>
      <c r="DX28">
        <v>100</v>
      </c>
      <c r="EE28">
        <v>9298416</v>
      </c>
      <c r="EF28">
        <v>60</v>
      </c>
      <c r="EG28" t="s">
        <v>23</v>
      </c>
      <c r="EH28">
        <v>0</v>
      </c>
      <c r="EJ28">
        <v>1</v>
      </c>
      <c r="EK28">
        <v>439</v>
      </c>
      <c r="EL28" t="s">
        <v>24</v>
      </c>
      <c r="EM28" t="s">
        <v>25</v>
      </c>
      <c r="EQ28">
        <v>64</v>
      </c>
      <c r="ER28">
        <v>116.41</v>
      </c>
      <c r="ES28">
        <v>0</v>
      </c>
      <c r="ET28">
        <v>0</v>
      </c>
      <c r="EU28">
        <v>0</v>
      </c>
      <c r="EV28">
        <v>116.41</v>
      </c>
      <c r="EW28">
        <v>11.39</v>
      </c>
      <c r="EX28">
        <v>0</v>
      </c>
      <c r="EY28">
        <v>0</v>
      </c>
      <c r="EZ28">
        <v>0</v>
      </c>
      <c r="FQ28">
        <v>0</v>
      </c>
      <c r="FR28">
        <f aca="true" t="shared" si="27" ref="FR28:FR40">ROUND(IF(AND(AA28=0,BI28=3),P28,0),2)</f>
        <v>0</v>
      </c>
      <c r="FS28">
        <v>0</v>
      </c>
      <c r="FX28">
        <v>77</v>
      </c>
      <c r="FY28">
        <v>45</v>
      </c>
    </row>
    <row r="29" spans="1:181" ht="12.75">
      <c r="A29">
        <v>17</v>
      </c>
      <c r="B29">
        <v>1</v>
      </c>
      <c r="C29">
        <f>ROW(SmtRes!A4)</f>
        <v>4</v>
      </c>
      <c r="D29">
        <f>ROW(EtalonRes!A4)</f>
        <v>4</v>
      </c>
      <c r="E29" t="s">
        <v>26</v>
      </c>
      <c r="F29" t="s">
        <v>27</v>
      </c>
      <c r="G29" t="s">
        <v>28</v>
      </c>
      <c r="H29" t="s">
        <v>29</v>
      </c>
      <c r="I29">
        <v>0.1744</v>
      </c>
      <c r="J29">
        <v>0</v>
      </c>
      <c r="O29">
        <f t="shared" si="3"/>
        <v>81.96</v>
      </c>
      <c r="P29">
        <f t="shared" si="4"/>
        <v>0</v>
      </c>
      <c r="Q29">
        <f t="shared" si="5"/>
        <v>0</v>
      </c>
      <c r="R29">
        <f t="shared" si="6"/>
        <v>0</v>
      </c>
      <c r="S29">
        <f t="shared" si="7"/>
        <v>81.96</v>
      </c>
      <c r="T29">
        <f t="shared" si="8"/>
        <v>0</v>
      </c>
      <c r="U29">
        <f t="shared" si="9"/>
        <v>0.688389936</v>
      </c>
      <c r="V29">
        <f t="shared" si="10"/>
        <v>0</v>
      </c>
      <c r="W29">
        <f t="shared" si="11"/>
        <v>0</v>
      </c>
      <c r="X29">
        <f t="shared" si="12"/>
        <v>63.11</v>
      </c>
      <c r="Y29">
        <f t="shared" si="13"/>
        <v>36.88</v>
      </c>
      <c r="AA29">
        <v>0</v>
      </c>
      <c r="AB29">
        <f t="shared" si="14"/>
        <v>38.53</v>
      </c>
      <c r="AC29">
        <f t="shared" si="15"/>
        <v>0</v>
      </c>
      <c r="AD29">
        <f t="shared" si="15"/>
        <v>0</v>
      </c>
      <c r="AE29">
        <f t="shared" si="15"/>
        <v>0</v>
      </c>
      <c r="AF29">
        <f t="shared" si="15"/>
        <v>38.53</v>
      </c>
      <c r="AG29">
        <f>(AP29)</f>
        <v>0</v>
      </c>
      <c r="AH29">
        <f>(EW29)</f>
        <v>3.77</v>
      </c>
      <c r="AI29">
        <f>(EX29)</f>
        <v>0</v>
      </c>
      <c r="AJ29">
        <f>(AS29)</f>
        <v>0</v>
      </c>
      <c r="AK29">
        <v>38.53</v>
      </c>
      <c r="AL29">
        <v>0</v>
      </c>
      <c r="AM29">
        <v>0</v>
      </c>
      <c r="AN29">
        <v>0</v>
      </c>
      <c r="AO29">
        <v>38.53</v>
      </c>
      <c r="AP29">
        <v>0</v>
      </c>
      <c r="AQ29">
        <v>3.77</v>
      </c>
      <c r="AR29">
        <v>0</v>
      </c>
      <c r="AS29">
        <v>0</v>
      </c>
      <c r="AT29">
        <v>77</v>
      </c>
      <c r="AU29">
        <v>45</v>
      </c>
      <c r="AV29">
        <v>1.047</v>
      </c>
      <c r="AW29">
        <v>1</v>
      </c>
      <c r="AX29">
        <v>1</v>
      </c>
      <c r="AY29">
        <v>1</v>
      </c>
      <c r="AZ29">
        <v>11.65</v>
      </c>
      <c r="BA29">
        <v>11.65</v>
      </c>
      <c r="BB29">
        <v>1</v>
      </c>
      <c r="BC29">
        <v>1</v>
      </c>
      <c r="BH29">
        <v>0</v>
      </c>
      <c r="BI29">
        <v>1</v>
      </c>
      <c r="BJ29" t="s">
        <v>30</v>
      </c>
      <c r="BM29">
        <v>439</v>
      </c>
      <c r="BN29">
        <v>0</v>
      </c>
      <c r="BO29" t="s">
        <v>27</v>
      </c>
      <c r="BP29">
        <v>1</v>
      </c>
      <c r="BQ29">
        <v>60</v>
      </c>
      <c r="BR29">
        <v>0</v>
      </c>
      <c r="BS29">
        <v>11.65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77</v>
      </c>
      <c r="CA29">
        <v>45</v>
      </c>
      <c r="CF29">
        <v>0</v>
      </c>
      <c r="CG29">
        <v>0</v>
      </c>
      <c r="CM29">
        <v>0</v>
      </c>
      <c r="CO29">
        <v>0</v>
      </c>
      <c r="CP29">
        <f t="shared" si="16"/>
        <v>81.96</v>
      </c>
      <c r="CQ29">
        <f t="shared" si="17"/>
        <v>0</v>
      </c>
      <c r="CR29">
        <f t="shared" si="18"/>
        <v>0</v>
      </c>
      <c r="CS29">
        <f t="shared" si="19"/>
        <v>0</v>
      </c>
      <c r="CT29">
        <f t="shared" si="20"/>
        <v>469.9716015</v>
      </c>
      <c r="CU29">
        <f t="shared" si="21"/>
        <v>0</v>
      </c>
      <c r="CV29">
        <f t="shared" si="22"/>
        <v>3.94719</v>
      </c>
      <c r="CW29">
        <f t="shared" si="23"/>
        <v>0</v>
      </c>
      <c r="CX29">
        <f t="shared" si="24"/>
        <v>0</v>
      </c>
      <c r="CY29">
        <f t="shared" si="25"/>
        <v>63.109199999999994</v>
      </c>
      <c r="CZ29">
        <f t="shared" si="26"/>
        <v>36.882</v>
      </c>
      <c r="DN29">
        <v>80</v>
      </c>
      <c r="DO29">
        <v>55</v>
      </c>
      <c r="DP29">
        <v>1.047</v>
      </c>
      <c r="DQ29">
        <v>1</v>
      </c>
      <c r="DR29">
        <v>1</v>
      </c>
      <c r="DS29">
        <v>1</v>
      </c>
      <c r="DT29">
        <v>1</v>
      </c>
      <c r="DU29">
        <v>1003</v>
      </c>
      <c r="DV29" t="s">
        <v>29</v>
      </c>
      <c r="DW29" t="s">
        <v>29</v>
      </c>
      <c r="DX29">
        <v>100</v>
      </c>
      <c r="EE29">
        <v>9298416</v>
      </c>
      <c r="EF29">
        <v>60</v>
      </c>
      <c r="EG29" t="s">
        <v>23</v>
      </c>
      <c r="EH29">
        <v>0</v>
      </c>
      <c r="EJ29">
        <v>1</v>
      </c>
      <c r="EK29">
        <v>439</v>
      </c>
      <c r="EL29" t="s">
        <v>24</v>
      </c>
      <c r="EM29" t="s">
        <v>25</v>
      </c>
      <c r="EQ29">
        <v>64</v>
      </c>
      <c r="ER29">
        <v>38.53</v>
      </c>
      <c r="ES29">
        <v>0</v>
      </c>
      <c r="ET29">
        <v>0</v>
      </c>
      <c r="EU29">
        <v>0</v>
      </c>
      <c r="EV29">
        <v>38.53</v>
      </c>
      <c r="EW29">
        <v>3.77</v>
      </c>
      <c r="EX29">
        <v>0</v>
      </c>
      <c r="EY29">
        <v>0</v>
      </c>
      <c r="EZ29">
        <v>0</v>
      </c>
      <c r="FQ29">
        <v>0</v>
      </c>
      <c r="FR29">
        <f t="shared" si="27"/>
        <v>0</v>
      </c>
      <c r="FS29">
        <v>0</v>
      </c>
      <c r="FX29">
        <v>77</v>
      </c>
      <c r="FY29">
        <v>45</v>
      </c>
    </row>
    <row r="30" spans="1:181" ht="12.75">
      <c r="A30">
        <v>17</v>
      </c>
      <c r="B30">
        <v>1</v>
      </c>
      <c r="C30">
        <f>ROW(SmtRes!A13)</f>
        <v>13</v>
      </c>
      <c r="D30">
        <f>ROW(EtalonRes!A13)</f>
        <v>13</v>
      </c>
      <c r="E30" t="s">
        <v>31</v>
      </c>
      <c r="F30" t="s">
        <v>32</v>
      </c>
      <c r="G30" t="s">
        <v>33</v>
      </c>
      <c r="H30" t="s">
        <v>21</v>
      </c>
      <c r="I30">
        <v>0.174</v>
      </c>
      <c r="J30">
        <v>0</v>
      </c>
      <c r="O30">
        <f t="shared" si="3"/>
        <v>2757.54</v>
      </c>
      <c r="P30">
        <f t="shared" si="4"/>
        <v>170.47</v>
      </c>
      <c r="Q30">
        <f t="shared" si="5"/>
        <v>178.12</v>
      </c>
      <c r="R30">
        <f t="shared" si="6"/>
        <v>33.19</v>
      </c>
      <c r="S30">
        <f t="shared" si="7"/>
        <v>2408.95</v>
      </c>
      <c r="T30">
        <f t="shared" si="8"/>
        <v>0</v>
      </c>
      <c r="U30">
        <f t="shared" si="9"/>
        <v>17.615155176</v>
      </c>
      <c r="V30">
        <f t="shared" si="10"/>
        <v>0</v>
      </c>
      <c r="W30">
        <f t="shared" si="11"/>
        <v>0</v>
      </c>
      <c r="X30">
        <f t="shared" si="12"/>
        <v>2288.5</v>
      </c>
      <c r="Y30">
        <f t="shared" si="13"/>
        <v>1084.03</v>
      </c>
      <c r="AA30">
        <v>0</v>
      </c>
      <c r="AB30">
        <f t="shared" si="14"/>
        <v>1959.5194999999999</v>
      </c>
      <c r="AC30">
        <f>(ES30)</f>
        <v>699.78</v>
      </c>
      <c r="AD30">
        <f>((ET30*1.25))</f>
        <v>124.71249999999999</v>
      </c>
      <c r="AE30">
        <f>((EU30*1.25))</f>
        <v>15.6375</v>
      </c>
      <c r="AF30">
        <f>((EV30*1.15))</f>
        <v>1135.027</v>
      </c>
      <c r="AG30">
        <f>(AP30)</f>
        <v>0</v>
      </c>
      <c r="AH30">
        <f>((EW30*1.15))</f>
        <v>96.692</v>
      </c>
      <c r="AI30">
        <f>((EX30*1.25))</f>
        <v>0</v>
      </c>
      <c r="AJ30">
        <f>(AS30)</f>
        <v>0</v>
      </c>
      <c r="AK30">
        <v>1786.53</v>
      </c>
      <c r="AL30">
        <v>699.78</v>
      </c>
      <c r="AM30">
        <v>99.77</v>
      </c>
      <c r="AN30">
        <v>12.51</v>
      </c>
      <c r="AO30">
        <v>986.98</v>
      </c>
      <c r="AP30">
        <v>0</v>
      </c>
      <c r="AQ30">
        <v>84.08</v>
      </c>
      <c r="AR30">
        <v>0</v>
      </c>
      <c r="AS30">
        <v>0</v>
      </c>
      <c r="AT30">
        <v>95</v>
      </c>
      <c r="AU30">
        <v>45</v>
      </c>
      <c r="AV30">
        <v>1.047</v>
      </c>
      <c r="AW30">
        <v>1</v>
      </c>
      <c r="AX30">
        <v>1</v>
      </c>
      <c r="AY30">
        <v>1</v>
      </c>
      <c r="AZ30">
        <v>11.65</v>
      </c>
      <c r="BA30">
        <v>11.65</v>
      </c>
      <c r="BB30">
        <v>7.84</v>
      </c>
      <c r="BC30">
        <v>1.4</v>
      </c>
      <c r="BH30">
        <v>0</v>
      </c>
      <c r="BI30">
        <v>1</v>
      </c>
      <c r="BJ30" t="s">
        <v>34</v>
      </c>
      <c r="BM30">
        <v>92</v>
      </c>
      <c r="BN30">
        <v>0</v>
      </c>
      <c r="BO30" t="s">
        <v>32</v>
      </c>
      <c r="BP30">
        <v>1</v>
      </c>
      <c r="BQ30">
        <v>30</v>
      </c>
      <c r="BR30">
        <v>0</v>
      </c>
      <c r="BS30">
        <v>11.65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95</v>
      </c>
      <c r="CA30">
        <v>45</v>
      </c>
      <c r="CF30">
        <v>0</v>
      </c>
      <c r="CG30">
        <v>0</v>
      </c>
      <c r="CM30">
        <v>0</v>
      </c>
      <c r="CO30">
        <v>0</v>
      </c>
      <c r="CP30">
        <f t="shared" si="16"/>
        <v>2757.54</v>
      </c>
      <c r="CQ30">
        <f t="shared" si="17"/>
        <v>979.6919999999999</v>
      </c>
      <c r="CR30">
        <f t="shared" si="18"/>
        <v>1023.7000619999999</v>
      </c>
      <c r="CS30">
        <f t="shared" si="19"/>
        <v>190.73918812499997</v>
      </c>
      <c r="CT30">
        <f t="shared" si="20"/>
        <v>13844.548583849999</v>
      </c>
      <c r="CU30">
        <f t="shared" si="21"/>
        <v>0</v>
      </c>
      <c r="CV30">
        <f t="shared" si="22"/>
        <v>101.23652399999999</v>
      </c>
      <c r="CW30">
        <f t="shared" si="23"/>
        <v>0</v>
      </c>
      <c r="CX30">
        <f t="shared" si="24"/>
        <v>0</v>
      </c>
      <c r="CY30">
        <f t="shared" si="25"/>
        <v>2288.5024999999996</v>
      </c>
      <c r="CZ30">
        <f t="shared" si="26"/>
        <v>1084.0275</v>
      </c>
      <c r="DE30" t="s">
        <v>35</v>
      </c>
      <c r="DF30" t="s">
        <v>35</v>
      </c>
      <c r="DG30" t="s">
        <v>36</v>
      </c>
      <c r="DI30" t="s">
        <v>36</v>
      </c>
      <c r="DJ30" t="s">
        <v>35</v>
      </c>
      <c r="DN30">
        <v>104</v>
      </c>
      <c r="DO30">
        <v>70</v>
      </c>
      <c r="DP30">
        <v>1.047</v>
      </c>
      <c r="DQ30">
        <v>1</v>
      </c>
      <c r="DR30">
        <v>1</v>
      </c>
      <c r="DS30">
        <v>1</v>
      </c>
      <c r="DT30">
        <v>1</v>
      </c>
      <c r="DU30">
        <v>1005</v>
      </c>
      <c r="DV30" t="s">
        <v>21</v>
      </c>
      <c r="DW30" t="s">
        <v>21</v>
      </c>
      <c r="DX30">
        <v>100</v>
      </c>
      <c r="EE30">
        <v>9298069</v>
      </c>
      <c r="EF30">
        <v>30</v>
      </c>
      <c r="EG30" t="s">
        <v>37</v>
      </c>
      <c r="EH30">
        <v>0</v>
      </c>
      <c r="EJ30">
        <v>1</v>
      </c>
      <c r="EK30">
        <v>92</v>
      </c>
      <c r="EL30" t="s">
        <v>38</v>
      </c>
      <c r="EM30" t="s">
        <v>39</v>
      </c>
      <c r="EQ30">
        <v>64</v>
      </c>
      <c r="ER30">
        <v>1786.53</v>
      </c>
      <c r="ES30">
        <v>699.78</v>
      </c>
      <c r="ET30">
        <v>99.77</v>
      </c>
      <c r="EU30">
        <v>12.51</v>
      </c>
      <c r="EV30">
        <v>986.98</v>
      </c>
      <c r="EW30">
        <v>84.08</v>
      </c>
      <c r="EX30">
        <v>0</v>
      </c>
      <c r="EY30">
        <v>0</v>
      </c>
      <c r="EZ30">
        <v>0</v>
      </c>
      <c r="FQ30">
        <v>0</v>
      </c>
      <c r="FR30">
        <f t="shared" si="27"/>
        <v>0</v>
      </c>
      <c r="FS30">
        <v>0</v>
      </c>
      <c r="FX30">
        <v>95</v>
      </c>
      <c r="FY30">
        <v>45</v>
      </c>
    </row>
    <row r="31" spans="1:181" ht="12.75">
      <c r="A31">
        <v>18</v>
      </c>
      <c r="B31">
        <v>1</v>
      </c>
      <c r="C31">
        <v>12</v>
      </c>
      <c r="E31" t="s">
        <v>40</v>
      </c>
      <c r="F31" t="s">
        <v>41</v>
      </c>
      <c r="G31" t="s">
        <v>42</v>
      </c>
      <c r="H31" t="s">
        <v>43</v>
      </c>
      <c r="I31">
        <f>I30*J31</f>
        <v>0.01044</v>
      </c>
      <c r="J31">
        <v>0.06</v>
      </c>
      <c r="O31">
        <f t="shared" si="3"/>
        <v>291.26</v>
      </c>
      <c r="P31">
        <f t="shared" si="4"/>
        <v>291.26</v>
      </c>
      <c r="Q31">
        <f t="shared" si="5"/>
        <v>0</v>
      </c>
      <c r="R31">
        <f t="shared" si="6"/>
        <v>0</v>
      </c>
      <c r="S31">
        <f t="shared" si="7"/>
        <v>0</v>
      </c>
      <c r="T31">
        <f t="shared" si="8"/>
        <v>0</v>
      </c>
      <c r="U31">
        <f t="shared" si="9"/>
        <v>0</v>
      </c>
      <c r="V31">
        <f t="shared" si="10"/>
        <v>0</v>
      </c>
      <c r="W31">
        <f t="shared" si="11"/>
        <v>0</v>
      </c>
      <c r="X31">
        <f t="shared" si="12"/>
        <v>0</v>
      </c>
      <c r="Y31">
        <f t="shared" si="13"/>
        <v>0</v>
      </c>
      <c r="AA31">
        <v>0</v>
      </c>
      <c r="AB31">
        <f t="shared" si="14"/>
        <v>17999.07</v>
      </c>
      <c r="AC31">
        <f aca="true" t="shared" si="28" ref="AC31:AJ33">AL31</f>
        <v>17999.07</v>
      </c>
      <c r="AD31">
        <f t="shared" si="28"/>
        <v>0</v>
      </c>
      <c r="AE31">
        <f t="shared" si="28"/>
        <v>0</v>
      </c>
      <c r="AF31">
        <f t="shared" si="28"/>
        <v>0</v>
      </c>
      <c r="AG31">
        <f t="shared" si="28"/>
        <v>0</v>
      </c>
      <c r="AH31">
        <f t="shared" si="28"/>
        <v>0</v>
      </c>
      <c r="AI31">
        <f t="shared" si="28"/>
        <v>0</v>
      </c>
      <c r="AJ31">
        <f t="shared" si="28"/>
        <v>0</v>
      </c>
      <c r="AK31">
        <v>17999.07</v>
      </c>
      <c r="AL31">
        <v>17999.07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</v>
      </c>
      <c r="BB31">
        <v>1</v>
      </c>
      <c r="BC31">
        <v>1.55</v>
      </c>
      <c r="BH31">
        <v>3</v>
      </c>
      <c r="BI31">
        <v>1</v>
      </c>
      <c r="BJ31" t="s">
        <v>44</v>
      </c>
      <c r="BM31">
        <v>92</v>
      </c>
      <c r="BN31">
        <v>0</v>
      </c>
      <c r="BO31" t="s">
        <v>41</v>
      </c>
      <c r="BP31">
        <v>1</v>
      </c>
      <c r="BQ31">
        <v>30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0</v>
      </c>
      <c r="CA31">
        <v>0</v>
      </c>
      <c r="CF31">
        <v>0</v>
      </c>
      <c r="CG31">
        <v>0</v>
      </c>
      <c r="CM31">
        <v>0</v>
      </c>
      <c r="CO31">
        <v>0</v>
      </c>
      <c r="CP31">
        <f t="shared" si="16"/>
        <v>291.26</v>
      </c>
      <c r="CQ31">
        <f t="shared" si="17"/>
        <v>27898.5585</v>
      </c>
      <c r="CR31">
        <f t="shared" si="18"/>
        <v>0</v>
      </c>
      <c r="CS31">
        <f t="shared" si="19"/>
        <v>0</v>
      </c>
      <c r="CT31">
        <f t="shared" si="20"/>
        <v>0</v>
      </c>
      <c r="CU31">
        <f t="shared" si="21"/>
        <v>0</v>
      </c>
      <c r="CV31">
        <f t="shared" si="22"/>
        <v>0</v>
      </c>
      <c r="CW31">
        <f t="shared" si="23"/>
        <v>0</v>
      </c>
      <c r="CX31">
        <f t="shared" si="24"/>
        <v>0</v>
      </c>
      <c r="CY31">
        <f t="shared" si="25"/>
        <v>0</v>
      </c>
      <c r="CZ31">
        <f t="shared" si="26"/>
        <v>0</v>
      </c>
      <c r="DN31">
        <v>104</v>
      </c>
      <c r="DO31">
        <v>70</v>
      </c>
      <c r="DP31">
        <v>1.047</v>
      </c>
      <c r="DQ31">
        <v>1</v>
      </c>
      <c r="DR31">
        <v>1</v>
      </c>
      <c r="DS31">
        <v>1</v>
      </c>
      <c r="DT31">
        <v>1</v>
      </c>
      <c r="DU31">
        <v>1009</v>
      </c>
      <c r="DV31" t="s">
        <v>43</v>
      </c>
      <c r="DW31" t="s">
        <v>43</v>
      </c>
      <c r="DX31">
        <v>1000</v>
      </c>
      <c r="EE31">
        <v>9298069</v>
      </c>
      <c r="EF31">
        <v>30</v>
      </c>
      <c r="EG31" t="s">
        <v>37</v>
      </c>
      <c r="EH31">
        <v>0</v>
      </c>
      <c r="EJ31">
        <v>1</v>
      </c>
      <c r="EK31">
        <v>92</v>
      </c>
      <c r="EL31" t="s">
        <v>38</v>
      </c>
      <c r="EM31" t="s">
        <v>39</v>
      </c>
      <c r="EQ31">
        <v>0</v>
      </c>
      <c r="ER31">
        <v>17999.07</v>
      </c>
      <c r="ES31">
        <v>17999.07</v>
      </c>
      <c r="ET31">
        <v>0</v>
      </c>
      <c r="EU31">
        <v>0</v>
      </c>
      <c r="EV31">
        <v>0</v>
      </c>
      <c r="EW31">
        <v>0</v>
      </c>
      <c r="EX31">
        <v>0</v>
      </c>
      <c r="EZ31">
        <v>0</v>
      </c>
      <c r="FQ31">
        <v>0</v>
      </c>
      <c r="FR31">
        <f t="shared" si="27"/>
        <v>0</v>
      </c>
      <c r="FS31">
        <v>0</v>
      </c>
      <c r="FX31">
        <v>0</v>
      </c>
      <c r="FY31">
        <v>0</v>
      </c>
    </row>
    <row r="32" spans="1:181" ht="12.75">
      <c r="A32">
        <v>18</v>
      </c>
      <c r="B32">
        <v>1</v>
      </c>
      <c r="C32">
        <v>13</v>
      </c>
      <c r="E32" t="s">
        <v>45</v>
      </c>
      <c r="F32" t="s">
        <v>46</v>
      </c>
      <c r="G32" t="s">
        <v>47</v>
      </c>
      <c r="H32" t="s">
        <v>43</v>
      </c>
      <c r="I32">
        <f>I30*J32</f>
        <v>0.08177999999999999</v>
      </c>
      <c r="J32">
        <v>0.47</v>
      </c>
      <c r="O32">
        <f t="shared" si="3"/>
        <v>888.69</v>
      </c>
      <c r="P32">
        <f t="shared" si="4"/>
        <v>888.69</v>
      </c>
      <c r="Q32">
        <f t="shared" si="5"/>
        <v>0</v>
      </c>
      <c r="R32">
        <f t="shared" si="6"/>
        <v>0</v>
      </c>
      <c r="S32">
        <f t="shared" si="7"/>
        <v>0</v>
      </c>
      <c r="T32">
        <f t="shared" si="8"/>
        <v>0</v>
      </c>
      <c r="U32">
        <f t="shared" si="9"/>
        <v>0</v>
      </c>
      <c r="V32">
        <f t="shared" si="10"/>
        <v>0</v>
      </c>
      <c r="W32">
        <f t="shared" si="11"/>
        <v>0</v>
      </c>
      <c r="X32">
        <f t="shared" si="12"/>
        <v>0</v>
      </c>
      <c r="Y32">
        <f t="shared" si="13"/>
        <v>0</v>
      </c>
      <c r="AA32">
        <v>0</v>
      </c>
      <c r="AB32">
        <f t="shared" si="14"/>
        <v>3374.81</v>
      </c>
      <c r="AC32">
        <f t="shared" si="28"/>
        <v>3374.81</v>
      </c>
      <c r="AD32">
        <f t="shared" si="28"/>
        <v>0</v>
      </c>
      <c r="AE32">
        <f t="shared" si="28"/>
        <v>0</v>
      </c>
      <c r="AF32">
        <f t="shared" si="28"/>
        <v>0</v>
      </c>
      <c r="AG32">
        <f t="shared" si="28"/>
        <v>0</v>
      </c>
      <c r="AH32">
        <f t="shared" si="28"/>
        <v>0</v>
      </c>
      <c r="AI32">
        <f t="shared" si="28"/>
        <v>0</v>
      </c>
      <c r="AJ32">
        <f t="shared" si="28"/>
        <v>0</v>
      </c>
      <c r="AK32">
        <v>3374.81</v>
      </c>
      <c r="AL32">
        <v>3374.81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1</v>
      </c>
      <c r="BB32">
        <v>1</v>
      </c>
      <c r="BC32">
        <v>3.22</v>
      </c>
      <c r="BH32">
        <v>3</v>
      </c>
      <c r="BI32">
        <v>1</v>
      </c>
      <c r="BJ32" t="s">
        <v>48</v>
      </c>
      <c r="BM32">
        <v>92</v>
      </c>
      <c r="BN32">
        <v>0</v>
      </c>
      <c r="BO32" t="s">
        <v>46</v>
      </c>
      <c r="BP32">
        <v>1</v>
      </c>
      <c r="BQ32">
        <v>30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0</v>
      </c>
      <c r="CA32">
        <v>0</v>
      </c>
      <c r="CF32">
        <v>0</v>
      </c>
      <c r="CG32">
        <v>0</v>
      </c>
      <c r="CM32">
        <v>0</v>
      </c>
      <c r="CO32">
        <v>0</v>
      </c>
      <c r="CP32">
        <f t="shared" si="16"/>
        <v>888.69</v>
      </c>
      <c r="CQ32">
        <f t="shared" si="17"/>
        <v>10866.888200000001</v>
      </c>
      <c r="CR32">
        <f t="shared" si="18"/>
        <v>0</v>
      </c>
      <c r="CS32">
        <f t="shared" si="19"/>
        <v>0</v>
      </c>
      <c r="CT32">
        <f t="shared" si="20"/>
        <v>0</v>
      </c>
      <c r="CU32">
        <f t="shared" si="21"/>
        <v>0</v>
      </c>
      <c r="CV32">
        <f t="shared" si="22"/>
        <v>0</v>
      </c>
      <c r="CW32">
        <f t="shared" si="23"/>
        <v>0</v>
      </c>
      <c r="CX32">
        <f t="shared" si="24"/>
        <v>0</v>
      </c>
      <c r="CY32">
        <f t="shared" si="25"/>
        <v>0</v>
      </c>
      <c r="CZ32">
        <f t="shared" si="26"/>
        <v>0</v>
      </c>
      <c r="DN32">
        <v>104</v>
      </c>
      <c r="DO32">
        <v>70</v>
      </c>
      <c r="DP32">
        <v>1.047</v>
      </c>
      <c r="DQ32">
        <v>1</v>
      </c>
      <c r="DR32">
        <v>1</v>
      </c>
      <c r="DS32">
        <v>1</v>
      </c>
      <c r="DT32">
        <v>1</v>
      </c>
      <c r="DU32">
        <v>1009</v>
      </c>
      <c r="DV32" t="s">
        <v>43</v>
      </c>
      <c r="DW32" t="s">
        <v>43</v>
      </c>
      <c r="DX32">
        <v>1000</v>
      </c>
      <c r="EE32">
        <v>9298069</v>
      </c>
      <c r="EF32">
        <v>30</v>
      </c>
      <c r="EG32" t="s">
        <v>37</v>
      </c>
      <c r="EH32">
        <v>0</v>
      </c>
      <c r="EJ32">
        <v>1</v>
      </c>
      <c r="EK32">
        <v>92</v>
      </c>
      <c r="EL32" t="s">
        <v>38</v>
      </c>
      <c r="EM32" t="s">
        <v>39</v>
      </c>
      <c r="EQ32">
        <v>0</v>
      </c>
      <c r="ER32">
        <v>3374.81</v>
      </c>
      <c r="ES32">
        <v>3374.81</v>
      </c>
      <c r="ET32">
        <v>0</v>
      </c>
      <c r="EU32">
        <v>0</v>
      </c>
      <c r="EV32">
        <v>0</v>
      </c>
      <c r="EW32">
        <v>0</v>
      </c>
      <c r="EX32">
        <v>0</v>
      </c>
      <c r="EZ32">
        <v>0</v>
      </c>
      <c r="FQ32">
        <v>0</v>
      </c>
      <c r="FR32">
        <f t="shared" si="27"/>
        <v>0</v>
      </c>
      <c r="FS32">
        <v>0</v>
      </c>
      <c r="FX32">
        <v>0</v>
      </c>
      <c r="FY32">
        <v>0</v>
      </c>
    </row>
    <row r="33" spans="1:181" ht="12.75">
      <c r="A33">
        <v>18</v>
      </c>
      <c r="B33">
        <v>1</v>
      </c>
      <c r="C33">
        <v>10</v>
      </c>
      <c r="E33" t="s">
        <v>49</v>
      </c>
      <c r="F33" t="s">
        <v>50</v>
      </c>
      <c r="G33" t="s">
        <v>51</v>
      </c>
      <c r="H33" t="s">
        <v>52</v>
      </c>
      <c r="I33">
        <f>I30*J33</f>
        <v>17.747999999999998</v>
      </c>
      <c r="J33">
        <v>102</v>
      </c>
      <c r="O33">
        <f t="shared" si="3"/>
        <v>3429.66</v>
      </c>
      <c r="P33">
        <f t="shared" si="4"/>
        <v>3429.66</v>
      </c>
      <c r="Q33">
        <f t="shared" si="5"/>
        <v>0</v>
      </c>
      <c r="R33">
        <f t="shared" si="6"/>
        <v>0</v>
      </c>
      <c r="S33">
        <f t="shared" si="7"/>
        <v>0</v>
      </c>
      <c r="T33">
        <f t="shared" si="8"/>
        <v>0</v>
      </c>
      <c r="U33">
        <f t="shared" si="9"/>
        <v>0</v>
      </c>
      <c r="V33">
        <f t="shared" si="10"/>
        <v>0</v>
      </c>
      <c r="W33">
        <f t="shared" si="11"/>
        <v>0</v>
      </c>
      <c r="X33">
        <f t="shared" si="12"/>
        <v>0</v>
      </c>
      <c r="Y33">
        <f t="shared" si="13"/>
        <v>0</v>
      </c>
      <c r="AA33">
        <v>0</v>
      </c>
      <c r="AB33">
        <f t="shared" si="14"/>
        <v>92.02</v>
      </c>
      <c r="AC33">
        <f t="shared" si="28"/>
        <v>92.02</v>
      </c>
      <c r="AD33">
        <f t="shared" si="28"/>
        <v>0</v>
      </c>
      <c r="AE33">
        <f t="shared" si="28"/>
        <v>0</v>
      </c>
      <c r="AF33">
        <f t="shared" si="28"/>
        <v>0</v>
      </c>
      <c r="AG33">
        <f t="shared" si="28"/>
        <v>0</v>
      </c>
      <c r="AH33">
        <f t="shared" si="28"/>
        <v>0</v>
      </c>
      <c r="AI33">
        <f t="shared" si="28"/>
        <v>0</v>
      </c>
      <c r="AJ33">
        <f t="shared" si="28"/>
        <v>0</v>
      </c>
      <c r="AK33">
        <v>92.02</v>
      </c>
      <c r="AL33">
        <v>92.02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</v>
      </c>
      <c r="BB33">
        <v>1</v>
      </c>
      <c r="BC33">
        <v>2.1</v>
      </c>
      <c r="BH33">
        <v>3</v>
      </c>
      <c r="BI33">
        <v>1</v>
      </c>
      <c r="BJ33" t="s">
        <v>53</v>
      </c>
      <c r="BM33">
        <v>92</v>
      </c>
      <c r="BN33">
        <v>0</v>
      </c>
      <c r="BO33" t="s">
        <v>50</v>
      </c>
      <c r="BP33">
        <v>1</v>
      </c>
      <c r="BQ33">
        <v>30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0</v>
      </c>
      <c r="CA33">
        <v>0</v>
      </c>
      <c r="CF33">
        <v>0</v>
      </c>
      <c r="CG33">
        <v>0</v>
      </c>
      <c r="CM33">
        <v>0</v>
      </c>
      <c r="CO33">
        <v>0</v>
      </c>
      <c r="CP33">
        <f t="shared" si="16"/>
        <v>3429.66</v>
      </c>
      <c r="CQ33">
        <f t="shared" si="17"/>
        <v>193.242</v>
      </c>
      <c r="CR33">
        <f t="shared" si="18"/>
        <v>0</v>
      </c>
      <c r="CS33">
        <f t="shared" si="19"/>
        <v>0</v>
      </c>
      <c r="CT33">
        <f t="shared" si="20"/>
        <v>0</v>
      </c>
      <c r="CU33">
        <f t="shared" si="21"/>
        <v>0</v>
      </c>
      <c r="CV33">
        <f t="shared" si="22"/>
        <v>0</v>
      </c>
      <c r="CW33">
        <f t="shared" si="23"/>
        <v>0</v>
      </c>
      <c r="CX33">
        <f t="shared" si="24"/>
        <v>0</v>
      </c>
      <c r="CY33">
        <f t="shared" si="25"/>
        <v>0</v>
      </c>
      <c r="CZ33">
        <f t="shared" si="26"/>
        <v>0</v>
      </c>
      <c r="DN33">
        <v>104</v>
      </c>
      <c r="DO33">
        <v>70</v>
      </c>
      <c r="DP33">
        <v>1.047</v>
      </c>
      <c r="DQ33">
        <v>1</v>
      </c>
      <c r="DR33">
        <v>1</v>
      </c>
      <c r="DS33">
        <v>1</v>
      </c>
      <c r="DT33">
        <v>1</v>
      </c>
      <c r="DU33">
        <v>1005</v>
      </c>
      <c r="DV33" t="s">
        <v>52</v>
      </c>
      <c r="DW33" t="s">
        <v>52</v>
      </c>
      <c r="DX33">
        <v>1</v>
      </c>
      <c r="EE33">
        <v>9298069</v>
      </c>
      <c r="EF33">
        <v>30</v>
      </c>
      <c r="EG33" t="s">
        <v>37</v>
      </c>
      <c r="EH33">
        <v>0</v>
      </c>
      <c r="EJ33">
        <v>1</v>
      </c>
      <c r="EK33">
        <v>92</v>
      </c>
      <c r="EL33" t="s">
        <v>38</v>
      </c>
      <c r="EM33" t="s">
        <v>39</v>
      </c>
      <c r="EQ33">
        <v>0</v>
      </c>
      <c r="ER33">
        <v>92.02</v>
      </c>
      <c r="ES33">
        <v>92.02</v>
      </c>
      <c r="ET33">
        <v>0</v>
      </c>
      <c r="EU33">
        <v>0</v>
      </c>
      <c r="EV33">
        <v>0</v>
      </c>
      <c r="EW33">
        <v>0</v>
      </c>
      <c r="EX33">
        <v>0</v>
      </c>
      <c r="EZ33">
        <v>0</v>
      </c>
      <c r="FQ33">
        <v>0</v>
      </c>
      <c r="FR33">
        <f t="shared" si="27"/>
        <v>0</v>
      </c>
      <c r="FS33">
        <v>0</v>
      </c>
      <c r="FX33">
        <v>0</v>
      </c>
      <c r="FY33">
        <v>0</v>
      </c>
    </row>
    <row r="34" spans="1:181" ht="12.75">
      <c r="A34">
        <v>17</v>
      </c>
      <c r="B34">
        <v>1</v>
      </c>
      <c r="C34">
        <f>ROW(SmtRes!A20)</f>
        <v>20</v>
      </c>
      <c r="D34">
        <f>ROW(EtalonRes!A20)</f>
        <v>20</v>
      </c>
      <c r="E34" t="s">
        <v>54</v>
      </c>
      <c r="F34" t="s">
        <v>55</v>
      </c>
      <c r="G34" t="s">
        <v>56</v>
      </c>
      <c r="H34" t="s">
        <v>29</v>
      </c>
      <c r="I34">
        <v>0.1744</v>
      </c>
      <c r="J34">
        <v>0</v>
      </c>
      <c r="O34">
        <f t="shared" si="3"/>
        <v>882.33</v>
      </c>
      <c r="P34">
        <f t="shared" si="4"/>
        <v>0.05</v>
      </c>
      <c r="Q34">
        <f t="shared" si="5"/>
        <v>3.02</v>
      </c>
      <c r="R34">
        <f t="shared" si="6"/>
        <v>1.09</v>
      </c>
      <c r="S34">
        <f t="shared" si="7"/>
        <v>879.26</v>
      </c>
      <c r="T34">
        <f t="shared" si="8"/>
        <v>0</v>
      </c>
      <c r="U34">
        <f t="shared" si="9"/>
        <v>6.127400817599998</v>
      </c>
      <c r="V34">
        <f t="shared" si="10"/>
        <v>0</v>
      </c>
      <c r="W34">
        <f t="shared" si="11"/>
        <v>0</v>
      </c>
      <c r="X34">
        <f t="shared" si="12"/>
        <v>835.3</v>
      </c>
      <c r="Y34">
        <f t="shared" si="13"/>
        <v>395.67</v>
      </c>
      <c r="AA34">
        <v>0</v>
      </c>
      <c r="AB34">
        <f t="shared" si="14"/>
        <v>416.35299999999995</v>
      </c>
      <c r="AC34">
        <f>(ES34)</f>
        <v>0.07</v>
      </c>
      <c r="AD34">
        <f>((ET34*1.25))</f>
        <v>2.9499999999999997</v>
      </c>
      <c r="AE34">
        <f>((EU34*1.25))</f>
        <v>0.5125</v>
      </c>
      <c r="AF34">
        <f>((EV34*1.15))</f>
        <v>413.33299999999997</v>
      </c>
      <c r="AG34">
        <f>(AP34)</f>
        <v>0</v>
      </c>
      <c r="AH34">
        <f>((EW34*1.15))</f>
        <v>33.556999999999995</v>
      </c>
      <c r="AI34">
        <f>((EX34*1.25))</f>
        <v>0</v>
      </c>
      <c r="AJ34">
        <f>(AS34)</f>
        <v>0</v>
      </c>
      <c r="AK34">
        <v>361.85</v>
      </c>
      <c r="AL34">
        <v>0.07</v>
      </c>
      <c r="AM34">
        <v>2.36</v>
      </c>
      <c r="AN34">
        <v>0.41</v>
      </c>
      <c r="AO34">
        <v>359.42</v>
      </c>
      <c r="AP34">
        <v>0</v>
      </c>
      <c r="AQ34">
        <v>29.18</v>
      </c>
      <c r="AR34">
        <v>0</v>
      </c>
      <c r="AS34">
        <v>0</v>
      </c>
      <c r="AT34">
        <v>95</v>
      </c>
      <c r="AU34">
        <v>45</v>
      </c>
      <c r="AV34">
        <v>1.047</v>
      </c>
      <c r="AW34">
        <v>1</v>
      </c>
      <c r="AX34">
        <v>1</v>
      </c>
      <c r="AY34">
        <v>1</v>
      </c>
      <c r="AZ34">
        <v>11.65</v>
      </c>
      <c r="BA34">
        <v>11.65</v>
      </c>
      <c r="BB34">
        <v>5.6</v>
      </c>
      <c r="BC34">
        <v>3.7</v>
      </c>
      <c r="BH34">
        <v>0</v>
      </c>
      <c r="BI34">
        <v>1</v>
      </c>
      <c r="BJ34" t="s">
        <v>57</v>
      </c>
      <c r="BM34">
        <v>91</v>
      </c>
      <c r="BN34">
        <v>0</v>
      </c>
      <c r="BO34" t="s">
        <v>55</v>
      </c>
      <c r="BP34">
        <v>1</v>
      </c>
      <c r="BQ34">
        <v>30</v>
      </c>
      <c r="BR34">
        <v>0</v>
      </c>
      <c r="BS34">
        <v>11.65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95</v>
      </c>
      <c r="CA34">
        <v>45</v>
      </c>
      <c r="CF34">
        <v>0</v>
      </c>
      <c r="CG34">
        <v>0</v>
      </c>
      <c r="CM34">
        <v>0</v>
      </c>
      <c r="CO34">
        <v>0</v>
      </c>
      <c r="CP34">
        <f t="shared" si="16"/>
        <v>882.33</v>
      </c>
      <c r="CQ34">
        <f t="shared" si="17"/>
        <v>0.25900000000000006</v>
      </c>
      <c r="CR34">
        <f t="shared" si="18"/>
        <v>17.296439999999997</v>
      </c>
      <c r="CS34">
        <f t="shared" si="19"/>
        <v>6.251244374999999</v>
      </c>
      <c r="CT34">
        <f t="shared" si="20"/>
        <v>5041.649934149999</v>
      </c>
      <c r="CU34">
        <f t="shared" si="21"/>
        <v>0</v>
      </c>
      <c r="CV34">
        <f t="shared" si="22"/>
        <v>35.13417899999999</v>
      </c>
      <c r="CW34">
        <f t="shared" si="23"/>
        <v>0</v>
      </c>
      <c r="CX34">
        <f t="shared" si="24"/>
        <v>0</v>
      </c>
      <c r="CY34">
        <f t="shared" si="25"/>
        <v>835.2969999999999</v>
      </c>
      <c r="CZ34">
        <f t="shared" si="26"/>
        <v>395.66700000000003</v>
      </c>
      <c r="DE34" t="s">
        <v>35</v>
      </c>
      <c r="DF34" t="s">
        <v>35</v>
      </c>
      <c r="DG34" t="s">
        <v>36</v>
      </c>
      <c r="DI34" t="s">
        <v>36</v>
      </c>
      <c r="DJ34" t="s">
        <v>35</v>
      </c>
      <c r="DN34">
        <v>104</v>
      </c>
      <c r="DO34">
        <v>70</v>
      </c>
      <c r="DP34">
        <v>1.047</v>
      </c>
      <c r="DQ34">
        <v>1</v>
      </c>
      <c r="DR34">
        <v>1</v>
      </c>
      <c r="DS34">
        <v>1</v>
      </c>
      <c r="DT34">
        <v>1</v>
      </c>
      <c r="DU34">
        <v>1003</v>
      </c>
      <c r="DV34" t="s">
        <v>29</v>
      </c>
      <c r="DW34" t="s">
        <v>29</v>
      </c>
      <c r="DX34">
        <v>100</v>
      </c>
      <c r="EE34">
        <v>9298068</v>
      </c>
      <c r="EF34">
        <v>30</v>
      </c>
      <c r="EG34" t="s">
        <v>37</v>
      </c>
      <c r="EH34">
        <v>0</v>
      </c>
      <c r="EJ34">
        <v>1</v>
      </c>
      <c r="EK34">
        <v>91</v>
      </c>
      <c r="EL34" t="s">
        <v>58</v>
      </c>
      <c r="EM34" t="s">
        <v>59</v>
      </c>
      <c r="EQ34">
        <v>64</v>
      </c>
      <c r="ER34">
        <v>361.85</v>
      </c>
      <c r="ES34">
        <v>0.07</v>
      </c>
      <c r="ET34">
        <v>2.36</v>
      </c>
      <c r="EU34">
        <v>0.41</v>
      </c>
      <c r="EV34">
        <v>359.42</v>
      </c>
      <c r="EW34">
        <v>29.18</v>
      </c>
      <c r="EX34">
        <v>0</v>
      </c>
      <c r="EY34">
        <v>0</v>
      </c>
      <c r="EZ34">
        <v>0</v>
      </c>
      <c r="FQ34">
        <v>0</v>
      </c>
      <c r="FR34">
        <f t="shared" si="27"/>
        <v>0</v>
      </c>
      <c r="FS34">
        <v>0</v>
      </c>
      <c r="FX34">
        <v>95</v>
      </c>
      <c r="FY34">
        <v>45</v>
      </c>
    </row>
    <row r="35" spans="1:181" ht="12.75">
      <c r="A35">
        <v>18</v>
      </c>
      <c r="B35">
        <v>1</v>
      </c>
      <c r="C35">
        <v>19</v>
      </c>
      <c r="E35" t="s">
        <v>60</v>
      </c>
      <c r="F35" t="s">
        <v>41</v>
      </c>
      <c r="G35" t="s">
        <v>42</v>
      </c>
      <c r="H35" t="s">
        <v>43</v>
      </c>
      <c r="I35">
        <f>I34*J35</f>
        <v>0.001046</v>
      </c>
      <c r="J35">
        <v>0.005997706422018349</v>
      </c>
      <c r="O35">
        <f t="shared" si="3"/>
        <v>29.18</v>
      </c>
      <c r="P35">
        <f t="shared" si="4"/>
        <v>29.18</v>
      </c>
      <c r="Q35">
        <f t="shared" si="5"/>
        <v>0</v>
      </c>
      <c r="R35">
        <f t="shared" si="6"/>
        <v>0</v>
      </c>
      <c r="S35">
        <f t="shared" si="7"/>
        <v>0</v>
      </c>
      <c r="T35">
        <f t="shared" si="8"/>
        <v>0</v>
      </c>
      <c r="U35">
        <f t="shared" si="9"/>
        <v>0</v>
      </c>
      <c r="V35">
        <f t="shared" si="10"/>
        <v>0</v>
      </c>
      <c r="W35">
        <f t="shared" si="11"/>
        <v>0</v>
      </c>
      <c r="X35">
        <f t="shared" si="12"/>
        <v>0</v>
      </c>
      <c r="Y35">
        <f t="shared" si="13"/>
        <v>0</v>
      </c>
      <c r="AA35">
        <v>0</v>
      </c>
      <c r="AB35">
        <f t="shared" si="14"/>
        <v>17999.07</v>
      </c>
      <c r="AC35">
        <f aca="true" t="shared" si="29" ref="AC35:AJ37">AL35</f>
        <v>17999.07</v>
      </c>
      <c r="AD35">
        <f t="shared" si="29"/>
        <v>0</v>
      </c>
      <c r="AE35">
        <f t="shared" si="29"/>
        <v>0</v>
      </c>
      <c r="AF35">
        <f t="shared" si="29"/>
        <v>0</v>
      </c>
      <c r="AG35">
        <f t="shared" si="29"/>
        <v>0</v>
      </c>
      <c r="AH35">
        <f t="shared" si="29"/>
        <v>0</v>
      </c>
      <c r="AI35">
        <f t="shared" si="29"/>
        <v>0</v>
      </c>
      <c r="AJ35">
        <f t="shared" si="29"/>
        <v>0</v>
      </c>
      <c r="AK35">
        <v>17999.07</v>
      </c>
      <c r="AL35">
        <v>17999.07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1</v>
      </c>
      <c r="AX35">
        <v>1</v>
      </c>
      <c r="AY35">
        <v>1</v>
      </c>
      <c r="AZ35">
        <v>1</v>
      </c>
      <c r="BA35">
        <v>1</v>
      </c>
      <c r="BB35">
        <v>1</v>
      </c>
      <c r="BC35">
        <v>1.55</v>
      </c>
      <c r="BH35">
        <v>3</v>
      </c>
      <c r="BI35">
        <v>1</v>
      </c>
      <c r="BJ35" t="s">
        <v>44</v>
      </c>
      <c r="BM35">
        <v>91</v>
      </c>
      <c r="BN35">
        <v>0</v>
      </c>
      <c r="BO35" t="s">
        <v>41</v>
      </c>
      <c r="BP35">
        <v>1</v>
      </c>
      <c r="BQ35">
        <v>30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0</v>
      </c>
      <c r="CA35">
        <v>0</v>
      </c>
      <c r="CF35">
        <v>0</v>
      </c>
      <c r="CG35">
        <v>0</v>
      </c>
      <c r="CM35">
        <v>0</v>
      </c>
      <c r="CO35">
        <v>0</v>
      </c>
      <c r="CP35">
        <f t="shared" si="16"/>
        <v>29.18</v>
      </c>
      <c r="CQ35">
        <f t="shared" si="17"/>
        <v>27898.5585</v>
      </c>
      <c r="CR35">
        <f t="shared" si="18"/>
        <v>0</v>
      </c>
      <c r="CS35">
        <f t="shared" si="19"/>
        <v>0</v>
      </c>
      <c r="CT35">
        <f t="shared" si="20"/>
        <v>0</v>
      </c>
      <c r="CU35">
        <f t="shared" si="21"/>
        <v>0</v>
      </c>
      <c r="CV35">
        <f t="shared" si="22"/>
        <v>0</v>
      </c>
      <c r="CW35">
        <f t="shared" si="23"/>
        <v>0</v>
      </c>
      <c r="CX35">
        <f t="shared" si="24"/>
        <v>0</v>
      </c>
      <c r="CY35">
        <f t="shared" si="25"/>
        <v>0</v>
      </c>
      <c r="CZ35">
        <f t="shared" si="26"/>
        <v>0</v>
      </c>
      <c r="DN35">
        <v>104</v>
      </c>
      <c r="DO35">
        <v>70</v>
      </c>
      <c r="DP35">
        <v>1.047</v>
      </c>
      <c r="DQ35">
        <v>1</v>
      </c>
      <c r="DR35">
        <v>1</v>
      </c>
      <c r="DS35">
        <v>1</v>
      </c>
      <c r="DT35">
        <v>1</v>
      </c>
      <c r="DU35">
        <v>1009</v>
      </c>
      <c r="DV35" t="s">
        <v>43</v>
      </c>
      <c r="DW35" t="s">
        <v>43</v>
      </c>
      <c r="DX35">
        <v>1000</v>
      </c>
      <c r="EE35">
        <v>9298068</v>
      </c>
      <c r="EF35">
        <v>30</v>
      </c>
      <c r="EG35" t="s">
        <v>37</v>
      </c>
      <c r="EH35">
        <v>0</v>
      </c>
      <c r="EJ35">
        <v>1</v>
      </c>
      <c r="EK35">
        <v>91</v>
      </c>
      <c r="EL35" t="s">
        <v>58</v>
      </c>
      <c r="EM35" t="s">
        <v>59</v>
      </c>
      <c r="EQ35">
        <v>0</v>
      </c>
      <c r="ER35">
        <v>17999.07</v>
      </c>
      <c r="ES35">
        <v>17999.07</v>
      </c>
      <c r="ET35">
        <v>0</v>
      </c>
      <c r="EU35">
        <v>0</v>
      </c>
      <c r="EV35">
        <v>0</v>
      </c>
      <c r="EW35">
        <v>0</v>
      </c>
      <c r="EX35">
        <v>0</v>
      </c>
      <c r="EZ35">
        <v>0</v>
      </c>
      <c r="FQ35">
        <v>0</v>
      </c>
      <c r="FR35">
        <f t="shared" si="27"/>
        <v>0</v>
      </c>
      <c r="FS35">
        <v>0</v>
      </c>
      <c r="FX35">
        <v>0</v>
      </c>
      <c r="FY35">
        <v>0</v>
      </c>
    </row>
    <row r="36" spans="1:181" ht="12.75">
      <c r="A36">
        <v>18</v>
      </c>
      <c r="B36">
        <v>1</v>
      </c>
      <c r="C36">
        <v>20</v>
      </c>
      <c r="E36" t="s">
        <v>61</v>
      </c>
      <c r="F36" t="s">
        <v>46</v>
      </c>
      <c r="G36" t="s">
        <v>47</v>
      </c>
      <c r="H36" t="s">
        <v>43</v>
      </c>
      <c r="I36">
        <f>I34*J36</f>
        <v>0.007499199999999999</v>
      </c>
      <c r="J36">
        <v>0.043</v>
      </c>
      <c r="O36">
        <f t="shared" si="3"/>
        <v>81.49</v>
      </c>
      <c r="P36">
        <f t="shared" si="4"/>
        <v>81.49</v>
      </c>
      <c r="Q36">
        <f t="shared" si="5"/>
        <v>0</v>
      </c>
      <c r="R36">
        <f t="shared" si="6"/>
        <v>0</v>
      </c>
      <c r="S36">
        <f t="shared" si="7"/>
        <v>0</v>
      </c>
      <c r="T36">
        <f t="shared" si="8"/>
        <v>0</v>
      </c>
      <c r="U36">
        <f t="shared" si="9"/>
        <v>0</v>
      </c>
      <c r="V36">
        <f t="shared" si="10"/>
        <v>0</v>
      </c>
      <c r="W36">
        <f t="shared" si="11"/>
        <v>0</v>
      </c>
      <c r="X36">
        <f t="shared" si="12"/>
        <v>0</v>
      </c>
      <c r="Y36">
        <f t="shared" si="13"/>
        <v>0</v>
      </c>
      <c r="AA36">
        <v>0</v>
      </c>
      <c r="AB36">
        <f t="shared" si="14"/>
        <v>3374.81</v>
      </c>
      <c r="AC36">
        <f t="shared" si="29"/>
        <v>3374.81</v>
      </c>
      <c r="AD36">
        <f t="shared" si="29"/>
        <v>0</v>
      </c>
      <c r="AE36">
        <f t="shared" si="29"/>
        <v>0</v>
      </c>
      <c r="AF36">
        <f t="shared" si="29"/>
        <v>0</v>
      </c>
      <c r="AG36">
        <f t="shared" si="29"/>
        <v>0</v>
      </c>
      <c r="AH36">
        <f t="shared" si="29"/>
        <v>0</v>
      </c>
      <c r="AI36">
        <f t="shared" si="29"/>
        <v>0</v>
      </c>
      <c r="AJ36">
        <f t="shared" si="29"/>
        <v>0</v>
      </c>
      <c r="AK36">
        <v>3374.81</v>
      </c>
      <c r="AL36">
        <v>3374.81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1</v>
      </c>
      <c r="AW36">
        <v>1</v>
      </c>
      <c r="AX36">
        <v>1</v>
      </c>
      <c r="AY36">
        <v>1</v>
      </c>
      <c r="AZ36">
        <v>1</v>
      </c>
      <c r="BA36">
        <v>1</v>
      </c>
      <c r="BB36">
        <v>1</v>
      </c>
      <c r="BC36">
        <v>3.22</v>
      </c>
      <c r="BH36">
        <v>3</v>
      </c>
      <c r="BI36">
        <v>1</v>
      </c>
      <c r="BJ36" t="s">
        <v>48</v>
      </c>
      <c r="BM36">
        <v>91</v>
      </c>
      <c r="BN36">
        <v>0</v>
      </c>
      <c r="BO36" t="s">
        <v>46</v>
      </c>
      <c r="BP36">
        <v>1</v>
      </c>
      <c r="BQ36">
        <v>30</v>
      </c>
      <c r="BR36">
        <v>0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Z36">
        <v>0</v>
      </c>
      <c r="CA36">
        <v>0</v>
      </c>
      <c r="CF36">
        <v>0</v>
      </c>
      <c r="CG36">
        <v>0</v>
      </c>
      <c r="CM36">
        <v>0</v>
      </c>
      <c r="CO36">
        <v>0</v>
      </c>
      <c r="CP36">
        <f t="shared" si="16"/>
        <v>81.49</v>
      </c>
      <c r="CQ36">
        <f t="shared" si="17"/>
        <v>10866.888200000001</v>
      </c>
      <c r="CR36">
        <f t="shared" si="18"/>
        <v>0</v>
      </c>
      <c r="CS36">
        <f t="shared" si="19"/>
        <v>0</v>
      </c>
      <c r="CT36">
        <f t="shared" si="20"/>
        <v>0</v>
      </c>
      <c r="CU36">
        <f t="shared" si="21"/>
        <v>0</v>
      </c>
      <c r="CV36">
        <f t="shared" si="22"/>
        <v>0</v>
      </c>
      <c r="CW36">
        <f t="shared" si="23"/>
        <v>0</v>
      </c>
      <c r="CX36">
        <f t="shared" si="24"/>
        <v>0</v>
      </c>
      <c r="CY36">
        <f t="shared" si="25"/>
        <v>0</v>
      </c>
      <c r="CZ36">
        <f t="shared" si="26"/>
        <v>0</v>
      </c>
      <c r="DN36">
        <v>104</v>
      </c>
      <c r="DO36">
        <v>70</v>
      </c>
      <c r="DP36">
        <v>1.047</v>
      </c>
      <c r="DQ36">
        <v>1</v>
      </c>
      <c r="DR36">
        <v>1</v>
      </c>
      <c r="DS36">
        <v>1</v>
      </c>
      <c r="DT36">
        <v>1</v>
      </c>
      <c r="DU36">
        <v>1009</v>
      </c>
      <c r="DV36" t="s">
        <v>43</v>
      </c>
      <c r="DW36" t="s">
        <v>43</v>
      </c>
      <c r="DX36">
        <v>1000</v>
      </c>
      <c r="EE36">
        <v>9298068</v>
      </c>
      <c r="EF36">
        <v>30</v>
      </c>
      <c r="EG36" t="s">
        <v>37</v>
      </c>
      <c r="EH36">
        <v>0</v>
      </c>
      <c r="EJ36">
        <v>1</v>
      </c>
      <c r="EK36">
        <v>91</v>
      </c>
      <c r="EL36" t="s">
        <v>58</v>
      </c>
      <c r="EM36" t="s">
        <v>59</v>
      </c>
      <c r="EQ36">
        <v>0</v>
      </c>
      <c r="ER36">
        <v>3374.81</v>
      </c>
      <c r="ES36">
        <v>3374.81</v>
      </c>
      <c r="ET36">
        <v>0</v>
      </c>
      <c r="EU36">
        <v>0</v>
      </c>
      <c r="EV36">
        <v>0</v>
      </c>
      <c r="EW36">
        <v>0</v>
      </c>
      <c r="EX36">
        <v>0</v>
      </c>
      <c r="EZ36">
        <v>0</v>
      </c>
      <c r="FQ36">
        <v>0</v>
      </c>
      <c r="FR36">
        <f t="shared" si="27"/>
        <v>0</v>
      </c>
      <c r="FS36">
        <v>0</v>
      </c>
      <c r="FX36">
        <v>0</v>
      </c>
      <c r="FY36">
        <v>0</v>
      </c>
    </row>
    <row r="37" spans="1:181" ht="12.75">
      <c r="A37">
        <v>18</v>
      </c>
      <c r="B37">
        <v>1</v>
      </c>
      <c r="C37">
        <v>18</v>
      </c>
      <c r="E37" t="s">
        <v>62</v>
      </c>
      <c r="F37" t="s">
        <v>50</v>
      </c>
      <c r="G37" t="s">
        <v>51</v>
      </c>
      <c r="H37" t="s">
        <v>52</v>
      </c>
      <c r="I37">
        <f>I34*J37</f>
        <v>1.7788799999999998</v>
      </c>
      <c r="J37">
        <v>10.2</v>
      </c>
      <c r="O37">
        <f t="shared" si="3"/>
        <v>343.75</v>
      </c>
      <c r="P37">
        <f t="shared" si="4"/>
        <v>343.75</v>
      </c>
      <c r="Q37">
        <f t="shared" si="5"/>
        <v>0</v>
      </c>
      <c r="R37">
        <f t="shared" si="6"/>
        <v>0</v>
      </c>
      <c r="S37">
        <f t="shared" si="7"/>
        <v>0</v>
      </c>
      <c r="T37">
        <f t="shared" si="8"/>
        <v>0</v>
      </c>
      <c r="U37">
        <f t="shared" si="9"/>
        <v>0</v>
      </c>
      <c r="V37">
        <f t="shared" si="10"/>
        <v>0</v>
      </c>
      <c r="W37">
        <f t="shared" si="11"/>
        <v>0</v>
      </c>
      <c r="X37">
        <f t="shared" si="12"/>
        <v>0</v>
      </c>
      <c r="Y37">
        <f t="shared" si="13"/>
        <v>0</v>
      </c>
      <c r="AA37">
        <v>0</v>
      </c>
      <c r="AB37">
        <f t="shared" si="14"/>
        <v>92.02</v>
      </c>
      <c r="AC37">
        <f t="shared" si="29"/>
        <v>92.02</v>
      </c>
      <c r="AD37">
        <f t="shared" si="29"/>
        <v>0</v>
      </c>
      <c r="AE37">
        <f t="shared" si="29"/>
        <v>0</v>
      </c>
      <c r="AF37">
        <f t="shared" si="29"/>
        <v>0</v>
      </c>
      <c r="AG37">
        <f t="shared" si="29"/>
        <v>0</v>
      </c>
      <c r="AH37">
        <f t="shared" si="29"/>
        <v>0</v>
      </c>
      <c r="AI37">
        <f t="shared" si="29"/>
        <v>0</v>
      </c>
      <c r="AJ37">
        <f t="shared" si="29"/>
        <v>0</v>
      </c>
      <c r="AK37">
        <v>92.02</v>
      </c>
      <c r="AL37">
        <v>92.02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1</v>
      </c>
      <c r="AW37">
        <v>1</v>
      </c>
      <c r="AX37">
        <v>1</v>
      </c>
      <c r="AY37">
        <v>1</v>
      </c>
      <c r="AZ37">
        <v>1</v>
      </c>
      <c r="BA37">
        <v>1</v>
      </c>
      <c r="BB37">
        <v>1</v>
      </c>
      <c r="BC37">
        <v>2.1</v>
      </c>
      <c r="BH37">
        <v>3</v>
      </c>
      <c r="BI37">
        <v>1</v>
      </c>
      <c r="BJ37" t="s">
        <v>53</v>
      </c>
      <c r="BM37">
        <v>91</v>
      </c>
      <c r="BN37">
        <v>0</v>
      </c>
      <c r="BO37" t="s">
        <v>50</v>
      </c>
      <c r="BP37">
        <v>1</v>
      </c>
      <c r="BQ37">
        <v>30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0</v>
      </c>
      <c r="CA37">
        <v>0</v>
      </c>
      <c r="CF37">
        <v>0</v>
      </c>
      <c r="CG37">
        <v>0</v>
      </c>
      <c r="CM37">
        <v>0</v>
      </c>
      <c r="CO37">
        <v>0</v>
      </c>
      <c r="CP37">
        <f t="shared" si="16"/>
        <v>343.75</v>
      </c>
      <c r="CQ37">
        <f t="shared" si="17"/>
        <v>193.242</v>
      </c>
      <c r="CR37">
        <f t="shared" si="18"/>
        <v>0</v>
      </c>
      <c r="CS37">
        <f t="shared" si="19"/>
        <v>0</v>
      </c>
      <c r="CT37">
        <f t="shared" si="20"/>
        <v>0</v>
      </c>
      <c r="CU37">
        <f t="shared" si="21"/>
        <v>0</v>
      </c>
      <c r="CV37">
        <f t="shared" si="22"/>
        <v>0</v>
      </c>
      <c r="CW37">
        <f t="shared" si="23"/>
        <v>0</v>
      </c>
      <c r="CX37">
        <f t="shared" si="24"/>
        <v>0</v>
      </c>
      <c r="CY37">
        <f t="shared" si="25"/>
        <v>0</v>
      </c>
      <c r="CZ37">
        <f t="shared" si="26"/>
        <v>0</v>
      </c>
      <c r="DN37">
        <v>104</v>
      </c>
      <c r="DO37">
        <v>70</v>
      </c>
      <c r="DP37">
        <v>1.047</v>
      </c>
      <c r="DQ37">
        <v>1</v>
      </c>
      <c r="DR37">
        <v>1</v>
      </c>
      <c r="DS37">
        <v>1</v>
      </c>
      <c r="DT37">
        <v>1</v>
      </c>
      <c r="DU37">
        <v>1005</v>
      </c>
      <c r="DV37" t="s">
        <v>52</v>
      </c>
      <c r="DW37" t="s">
        <v>52</v>
      </c>
      <c r="DX37">
        <v>1</v>
      </c>
      <c r="EE37">
        <v>9298068</v>
      </c>
      <c r="EF37">
        <v>30</v>
      </c>
      <c r="EG37" t="s">
        <v>37</v>
      </c>
      <c r="EH37">
        <v>0</v>
      </c>
      <c r="EJ37">
        <v>1</v>
      </c>
      <c r="EK37">
        <v>91</v>
      </c>
      <c r="EL37" t="s">
        <v>58</v>
      </c>
      <c r="EM37" t="s">
        <v>59</v>
      </c>
      <c r="EQ37">
        <v>0</v>
      </c>
      <c r="ER37">
        <v>92.02</v>
      </c>
      <c r="ES37">
        <v>92.02</v>
      </c>
      <c r="ET37">
        <v>0</v>
      </c>
      <c r="EU37">
        <v>0</v>
      </c>
      <c r="EV37">
        <v>0</v>
      </c>
      <c r="EW37">
        <v>0</v>
      </c>
      <c r="EX37">
        <v>0</v>
      </c>
      <c r="EZ37">
        <v>0</v>
      </c>
      <c r="FQ37">
        <v>0</v>
      </c>
      <c r="FR37">
        <f t="shared" si="27"/>
        <v>0</v>
      </c>
      <c r="FS37">
        <v>0</v>
      </c>
      <c r="FX37">
        <v>0</v>
      </c>
      <c r="FY37">
        <v>0</v>
      </c>
    </row>
    <row r="38" spans="1:181" ht="12.75">
      <c r="A38">
        <v>17</v>
      </c>
      <c r="B38">
        <v>1</v>
      </c>
      <c r="C38">
        <f>ROW(SmtRes!A27)</f>
        <v>27</v>
      </c>
      <c r="D38">
        <f>ROW(EtalonRes!A27)</f>
        <v>27</v>
      </c>
      <c r="E38" t="s">
        <v>63</v>
      </c>
      <c r="F38" t="s">
        <v>64</v>
      </c>
      <c r="G38" t="s">
        <v>65</v>
      </c>
      <c r="H38" t="s">
        <v>29</v>
      </c>
      <c r="I38">
        <v>0.007</v>
      </c>
      <c r="J38">
        <v>0</v>
      </c>
      <c r="O38">
        <f t="shared" si="3"/>
        <v>20.24</v>
      </c>
      <c r="P38">
        <f t="shared" si="4"/>
        <v>0.58</v>
      </c>
      <c r="Q38">
        <f t="shared" si="5"/>
        <v>1.06</v>
      </c>
      <c r="R38">
        <f t="shared" si="6"/>
        <v>0.08</v>
      </c>
      <c r="S38">
        <f t="shared" si="7"/>
        <v>18.6</v>
      </c>
      <c r="T38">
        <f t="shared" si="8"/>
        <v>0</v>
      </c>
      <c r="U38">
        <f t="shared" si="9"/>
        <v>0.14024774399999998</v>
      </c>
      <c r="V38">
        <f t="shared" si="10"/>
        <v>0</v>
      </c>
      <c r="W38">
        <f t="shared" si="11"/>
        <v>0</v>
      </c>
      <c r="X38">
        <f t="shared" si="12"/>
        <v>17.67</v>
      </c>
      <c r="Y38">
        <f t="shared" si="13"/>
        <v>8.37</v>
      </c>
      <c r="AA38">
        <v>0</v>
      </c>
      <c r="AB38">
        <f t="shared" si="14"/>
        <v>281.35949999999997</v>
      </c>
      <c r="AC38">
        <f>(ES38)</f>
        <v>45.26</v>
      </c>
      <c r="AD38">
        <f>((ET38*1.25))</f>
        <v>18.3125</v>
      </c>
      <c r="AE38">
        <f>((EU38*1.25))</f>
        <v>0.9625</v>
      </c>
      <c r="AF38">
        <f>((EV38*1.15))</f>
        <v>217.78699999999998</v>
      </c>
      <c r="AG38">
        <f>(AP38)</f>
        <v>0</v>
      </c>
      <c r="AH38">
        <f>((EW38*1.15))</f>
        <v>19.136</v>
      </c>
      <c r="AI38">
        <f>((EX38*1.25))</f>
        <v>0</v>
      </c>
      <c r="AJ38">
        <f>(AS38)</f>
        <v>0</v>
      </c>
      <c r="AK38">
        <v>249.29</v>
      </c>
      <c r="AL38">
        <v>45.26</v>
      </c>
      <c r="AM38">
        <v>14.65</v>
      </c>
      <c r="AN38">
        <v>0.77</v>
      </c>
      <c r="AO38">
        <v>189.38</v>
      </c>
      <c r="AP38">
        <v>0</v>
      </c>
      <c r="AQ38">
        <v>16.64</v>
      </c>
      <c r="AR38">
        <v>0</v>
      </c>
      <c r="AS38">
        <v>0</v>
      </c>
      <c r="AT38">
        <v>95</v>
      </c>
      <c r="AU38">
        <v>45</v>
      </c>
      <c r="AV38">
        <v>1.047</v>
      </c>
      <c r="AW38">
        <v>1</v>
      </c>
      <c r="AX38">
        <v>1</v>
      </c>
      <c r="AY38">
        <v>1</v>
      </c>
      <c r="AZ38">
        <v>11.65</v>
      </c>
      <c r="BA38">
        <v>11.65</v>
      </c>
      <c r="BB38">
        <v>7.91</v>
      </c>
      <c r="BC38">
        <v>1.83</v>
      </c>
      <c r="BH38">
        <v>0</v>
      </c>
      <c r="BI38">
        <v>1</v>
      </c>
      <c r="BJ38" t="s">
        <v>66</v>
      </c>
      <c r="BM38">
        <v>94</v>
      </c>
      <c r="BN38">
        <v>0</v>
      </c>
      <c r="BO38" t="s">
        <v>64</v>
      </c>
      <c r="BP38">
        <v>1</v>
      </c>
      <c r="BQ38">
        <v>30</v>
      </c>
      <c r="BR38">
        <v>0</v>
      </c>
      <c r="BS38">
        <v>11.65</v>
      </c>
      <c r="BT38">
        <v>1</v>
      </c>
      <c r="BU38">
        <v>1</v>
      </c>
      <c r="BV38">
        <v>1</v>
      </c>
      <c r="BW38">
        <v>1</v>
      </c>
      <c r="BX38">
        <v>1</v>
      </c>
      <c r="BZ38">
        <v>95</v>
      </c>
      <c r="CA38">
        <v>45</v>
      </c>
      <c r="CF38">
        <v>0</v>
      </c>
      <c r="CG38">
        <v>0</v>
      </c>
      <c r="CM38">
        <v>0</v>
      </c>
      <c r="CO38">
        <v>0</v>
      </c>
      <c r="CP38">
        <f t="shared" si="16"/>
        <v>20.240000000000002</v>
      </c>
      <c r="CQ38">
        <f t="shared" si="17"/>
        <v>82.8258</v>
      </c>
      <c r="CR38">
        <f t="shared" si="18"/>
        <v>151.65991312499997</v>
      </c>
      <c r="CS38">
        <f t="shared" si="19"/>
        <v>11.740141874999999</v>
      </c>
      <c r="CT38">
        <f t="shared" si="20"/>
        <v>2656.46782185</v>
      </c>
      <c r="CU38">
        <f t="shared" si="21"/>
        <v>0</v>
      </c>
      <c r="CV38">
        <f t="shared" si="22"/>
        <v>20.035391999999998</v>
      </c>
      <c r="CW38">
        <f t="shared" si="23"/>
        <v>0</v>
      </c>
      <c r="CX38">
        <f t="shared" si="24"/>
        <v>0</v>
      </c>
      <c r="CY38">
        <f t="shared" si="25"/>
        <v>17.67</v>
      </c>
      <c r="CZ38">
        <f t="shared" si="26"/>
        <v>8.370000000000001</v>
      </c>
      <c r="DE38" t="s">
        <v>35</v>
      </c>
      <c r="DF38" t="s">
        <v>35</v>
      </c>
      <c r="DG38" t="s">
        <v>36</v>
      </c>
      <c r="DI38" t="s">
        <v>36</v>
      </c>
      <c r="DJ38" t="s">
        <v>35</v>
      </c>
      <c r="DN38">
        <v>104</v>
      </c>
      <c r="DO38">
        <v>70</v>
      </c>
      <c r="DP38">
        <v>1.047</v>
      </c>
      <c r="DQ38">
        <v>1</v>
      </c>
      <c r="DR38">
        <v>1</v>
      </c>
      <c r="DS38">
        <v>1</v>
      </c>
      <c r="DT38">
        <v>1</v>
      </c>
      <c r="DU38">
        <v>1003</v>
      </c>
      <c r="DV38" t="s">
        <v>29</v>
      </c>
      <c r="DW38" t="s">
        <v>29</v>
      </c>
      <c r="DX38">
        <v>100</v>
      </c>
      <c r="EE38">
        <v>9298071</v>
      </c>
      <c r="EF38">
        <v>30</v>
      </c>
      <c r="EG38" t="s">
        <v>37</v>
      </c>
      <c r="EH38">
        <v>0</v>
      </c>
      <c r="EJ38">
        <v>1</v>
      </c>
      <c r="EK38">
        <v>94</v>
      </c>
      <c r="EL38" t="s">
        <v>67</v>
      </c>
      <c r="EM38" t="s">
        <v>68</v>
      </c>
      <c r="EQ38">
        <v>64</v>
      </c>
      <c r="ER38">
        <v>249.29</v>
      </c>
      <c r="ES38">
        <v>45.26</v>
      </c>
      <c r="ET38">
        <v>14.65</v>
      </c>
      <c r="EU38">
        <v>0.77</v>
      </c>
      <c r="EV38">
        <v>189.38</v>
      </c>
      <c r="EW38">
        <v>16.64</v>
      </c>
      <c r="EX38">
        <v>0</v>
      </c>
      <c r="EY38">
        <v>0</v>
      </c>
      <c r="EZ38">
        <v>0</v>
      </c>
      <c r="FQ38">
        <v>0</v>
      </c>
      <c r="FR38">
        <f t="shared" si="27"/>
        <v>0</v>
      </c>
      <c r="FS38">
        <v>0</v>
      </c>
      <c r="FX38">
        <v>95</v>
      </c>
      <c r="FY38">
        <v>45</v>
      </c>
    </row>
    <row r="39" spans="1:181" ht="12.75">
      <c r="A39">
        <v>18</v>
      </c>
      <c r="B39">
        <v>1</v>
      </c>
      <c r="C39">
        <v>27</v>
      </c>
      <c r="E39" t="s">
        <v>69</v>
      </c>
      <c r="F39" t="s">
        <v>70</v>
      </c>
      <c r="G39" t="s">
        <v>71</v>
      </c>
      <c r="H39" t="s">
        <v>72</v>
      </c>
      <c r="I39">
        <f>I38*J39</f>
        <v>0.735</v>
      </c>
      <c r="J39">
        <v>105</v>
      </c>
      <c r="O39">
        <f t="shared" si="3"/>
        <v>21.84</v>
      </c>
      <c r="P39">
        <f t="shared" si="4"/>
        <v>21.84</v>
      </c>
      <c r="Q39">
        <f t="shared" si="5"/>
        <v>0</v>
      </c>
      <c r="R39">
        <f t="shared" si="6"/>
        <v>0</v>
      </c>
      <c r="S39">
        <f t="shared" si="7"/>
        <v>0</v>
      </c>
      <c r="T39">
        <f t="shared" si="8"/>
        <v>0</v>
      </c>
      <c r="U39">
        <f t="shared" si="9"/>
        <v>0</v>
      </c>
      <c r="V39">
        <f t="shared" si="10"/>
        <v>0</v>
      </c>
      <c r="W39">
        <f t="shared" si="11"/>
        <v>0</v>
      </c>
      <c r="X39">
        <f t="shared" si="12"/>
        <v>0</v>
      </c>
      <c r="Y39">
        <f t="shared" si="13"/>
        <v>0</v>
      </c>
      <c r="AA39">
        <v>0</v>
      </c>
      <c r="AB39">
        <f t="shared" si="14"/>
        <v>8.79</v>
      </c>
      <c r="AC39">
        <f aca="true" t="shared" si="30" ref="AC39:AJ39">AL39</f>
        <v>8.79</v>
      </c>
      <c r="AD39">
        <f t="shared" si="30"/>
        <v>0</v>
      </c>
      <c r="AE39">
        <f t="shared" si="30"/>
        <v>0</v>
      </c>
      <c r="AF39">
        <f t="shared" si="30"/>
        <v>0</v>
      </c>
      <c r="AG39">
        <f t="shared" si="30"/>
        <v>0</v>
      </c>
      <c r="AH39">
        <f t="shared" si="30"/>
        <v>0</v>
      </c>
      <c r="AI39">
        <f t="shared" si="30"/>
        <v>0</v>
      </c>
      <c r="AJ39">
        <f t="shared" si="30"/>
        <v>0</v>
      </c>
      <c r="AK39">
        <v>8.79</v>
      </c>
      <c r="AL39">
        <v>8.79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1</v>
      </c>
      <c r="AX39">
        <v>1</v>
      </c>
      <c r="AY39">
        <v>1</v>
      </c>
      <c r="AZ39">
        <v>1</v>
      </c>
      <c r="BA39">
        <v>1</v>
      </c>
      <c r="BB39">
        <v>1</v>
      </c>
      <c r="BC39">
        <v>3.38</v>
      </c>
      <c r="BH39">
        <v>3</v>
      </c>
      <c r="BI39">
        <v>1</v>
      </c>
      <c r="BJ39" t="s">
        <v>73</v>
      </c>
      <c r="BM39">
        <v>94</v>
      </c>
      <c r="BN39">
        <v>0</v>
      </c>
      <c r="BO39" t="s">
        <v>70</v>
      </c>
      <c r="BP39">
        <v>1</v>
      </c>
      <c r="BQ39">
        <v>30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0</v>
      </c>
      <c r="CA39">
        <v>0</v>
      </c>
      <c r="CF39">
        <v>0</v>
      </c>
      <c r="CG39">
        <v>0</v>
      </c>
      <c r="CM39">
        <v>0</v>
      </c>
      <c r="CO39">
        <v>0</v>
      </c>
      <c r="CP39">
        <f t="shared" si="16"/>
        <v>21.84</v>
      </c>
      <c r="CQ39">
        <f t="shared" si="17"/>
        <v>29.710199999999997</v>
      </c>
      <c r="CR39">
        <f t="shared" si="18"/>
        <v>0</v>
      </c>
      <c r="CS39">
        <f t="shared" si="19"/>
        <v>0</v>
      </c>
      <c r="CT39">
        <f t="shared" si="20"/>
        <v>0</v>
      </c>
      <c r="CU39">
        <f t="shared" si="21"/>
        <v>0</v>
      </c>
      <c r="CV39">
        <f t="shared" si="22"/>
        <v>0</v>
      </c>
      <c r="CW39">
        <f t="shared" si="23"/>
        <v>0</v>
      </c>
      <c r="CX39">
        <f t="shared" si="24"/>
        <v>0</v>
      </c>
      <c r="CY39">
        <f t="shared" si="25"/>
        <v>0</v>
      </c>
      <c r="CZ39">
        <f t="shared" si="26"/>
        <v>0</v>
      </c>
      <c r="DN39">
        <v>104</v>
      </c>
      <c r="DO39">
        <v>70</v>
      </c>
      <c r="DP39">
        <v>1.047</v>
      </c>
      <c r="DQ39">
        <v>1</v>
      </c>
      <c r="DR39">
        <v>1</v>
      </c>
      <c r="DS39">
        <v>1</v>
      </c>
      <c r="DT39">
        <v>1</v>
      </c>
      <c r="DU39">
        <v>1003</v>
      </c>
      <c r="DV39" t="s">
        <v>72</v>
      </c>
      <c r="DW39" t="s">
        <v>72</v>
      </c>
      <c r="DX39">
        <v>1</v>
      </c>
      <c r="EE39">
        <v>9298071</v>
      </c>
      <c r="EF39">
        <v>30</v>
      </c>
      <c r="EG39" t="s">
        <v>37</v>
      </c>
      <c r="EH39">
        <v>0</v>
      </c>
      <c r="EJ39">
        <v>1</v>
      </c>
      <c r="EK39">
        <v>94</v>
      </c>
      <c r="EL39" t="s">
        <v>67</v>
      </c>
      <c r="EM39" t="s">
        <v>68</v>
      </c>
      <c r="EQ39">
        <v>0</v>
      </c>
      <c r="ER39">
        <v>8.79</v>
      </c>
      <c r="ES39">
        <v>8.79</v>
      </c>
      <c r="ET39">
        <v>0</v>
      </c>
      <c r="EU39">
        <v>0</v>
      </c>
      <c r="EV39">
        <v>0</v>
      </c>
      <c r="EW39">
        <v>0</v>
      </c>
      <c r="EX39">
        <v>0</v>
      </c>
      <c r="EZ39">
        <v>0</v>
      </c>
      <c r="FQ39">
        <v>0</v>
      </c>
      <c r="FR39">
        <f t="shared" si="27"/>
        <v>0</v>
      </c>
      <c r="FS39">
        <v>0</v>
      </c>
      <c r="FX39">
        <v>0</v>
      </c>
      <c r="FY39">
        <v>0</v>
      </c>
    </row>
    <row r="40" spans="1:181" ht="12.75">
      <c r="A40">
        <v>17</v>
      </c>
      <c r="B40">
        <v>1</v>
      </c>
      <c r="C40">
        <f>ROW(SmtRes!A33)</f>
        <v>33</v>
      </c>
      <c r="D40">
        <f>ROW(EtalonRes!A33)</f>
        <v>33</v>
      </c>
      <c r="E40" t="s">
        <v>74</v>
      </c>
      <c r="F40" t="s">
        <v>75</v>
      </c>
      <c r="G40" t="s">
        <v>76</v>
      </c>
      <c r="H40" t="s">
        <v>21</v>
      </c>
      <c r="I40">
        <v>0.035</v>
      </c>
      <c r="J40">
        <v>0</v>
      </c>
      <c r="O40">
        <f t="shared" si="3"/>
        <v>248.11</v>
      </c>
      <c r="P40">
        <f t="shared" si="4"/>
        <v>32.87</v>
      </c>
      <c r="Q40">
        <f t="shared" si="5"/>
        <v>0</v>
      </c>
      <c r="R40">
        <f t="shared" si="6"/>
        <v>0</v>
      </c>
      <c r="S40">
        <f t="shared" si="7"/>
        <v>215.24</v>
      </c>
      <c r="T40">
        <f t="shared" si="8"/>
        <v>0</v>
      </c>
      <c r="U40">
        <f t="shared" si="9"/>
        <v>1.6107875</v>
      </c>
      <c r="V40">
        <f t="shared" si="10"/>
        <v>0</v>
      </c>
      <c r="W40">
        <f t="shared" si="11"/>
        <v>0</v>
      </c>
      <c r="X40">
        <f t="shared" si="12"/>
        <v>195.87</v>
      </c>
      <c r="Y40">
        <f t="shared" si="13"/>
        <v>96.86</v>
      </c>
      <c r="AA40">
        <v>0</v>
      </c>
      <c r="AB40">
        <f t="shared" si="14"/>
        <v>1360.99</v>
      </c>
      <c r="AC40">
        <f>(ES40)</f>
        <v>845.98</v>
      </c>
      <c r="AD40">
        <f>(ET40)</f>
        <v>0.01</v>
      </c>
      <c r="AE40">
        <f>(EU40)</f>
        <v>0.01</v>
      </c>
      <c r="AF40">
        <f>(EV40)</f>
        <v>515</v>
      </c>
      <c r="AG40">
        <f>(AP40)</f>
        <v>0</v>
      </c>
      <c r="AH40">
        <f>(EW40)</f>
        <v>44.9</v>
      </c>
      <c r="AI40">
        <f>(EX40)</f>
        <v>0</v>
      </c>
      <c r="AJ40">
        <f>(AS40)</f>
        <v>0</v>
      </c>
      <c r="AK40">
        <v>1360.99</v>
      </c>
      <c r="AL40">
        <v>845.98</v>
      </c>
      <c r="AM40">
        <v>0.01</v>
      </c>
      <c r="AN40">
        <v>0.01</v>
      </c>
      <c r="AO40">
        <v>515</v>
      </c>
      <c r="AP40">
        <v>0</v>
      </c>
      <c r="AQ40">
        <v>44.9</v>
      </c>
      <c r="AR40">
        <v>0</v>
      </c>
      <c r="AS40">
        <v>0</v>
      </c>
      <c r="AT40">
        <v>91</v>
      </c>
      <c r="AU40">
        <v>45</v>
      </c>
      <c r="AV40">
        <v>1.025</v>
      </c>
      <c r="AW40">
        <v>1</v>
      </c>
      <c r="AX40">
        <v>1</v>
      </c>
      <c r="AY40">
        <v>1</v>
      </c>
      <c r="AZ40">
        <v>11.65</v>
      </c>
      <c r="BA40">
        <v>11.65</v>
      </c>
      <c r="BB40">
        <v>10.15</v>
      </c>
      <c r="BC40">
        <v>1.11</v>
      </c>
      <c r="BH40">
        <v>0</v>
      </c>
      <c r="BI40">
        <v>1</v>
      </c>
      <c r="BJ40" t="s">
        <v>77</v>
      </c>
      <c r="BM40">
        <v>466</v>
      </c>
      <c r="BN40">
        <v>0</v>
      </c>
      <c r="BO40" t="s">
        <v>75</v>
      </c>
      <c r="BP40">
        <v>1</v>
      </c>
      <c r="BQ40">
        <v>60</v>
      </c>
      <c r="BR40">
        <v>0</v>
      </c>
      <c r="BS40">
        <v>11.65</v>
      </c>
      <c r="BT40">
        <v>1</v>
      </c>
      <c r="BU40">
        <v>1</v>
      </c>
      <c r="BV40">
        <v>1</v>
      </c>
      <c r="BW40">
        <v>1</v>
      </c>
      <c r="BX40">
        <v>1</v>
      </c>
      <c r="BZ40">
        <v>91</v>
      </c>
      <c r="CA40">
        <v>45</v>
      </c>
      <c r="CF40">
        <v>0</v>
      </c>
      <c r="CG40">
        <v>0</v>
      </c>
      <c r="CM40">
        <v>0</v>
      </c>
      <c r="CO40">
        <v>0</v>
      </c>
      <c r="CP40">
        <f t="shared" si="16"/>
        <v>248.11</v>
      </c>
      <c r="CQ40">
        <f t="shared" si="17"/>
        <v>939.0378000000001</v>
      </c>
      <c r="CR40">
        <f t="shared" si="18"/>
        <v>0.10403749999999999</v>
      </c>
      <c r="CS40">
        <f t="shared" si="19"/>
        <v>0.11941249999999999</v>
      </c>
      <c r="CT40">
        <f t="shared" si="20"/>
        <v>6149.743750000001</v>
      </c>
      <c r="CU40">
        <f t="shared" si="21"/>
        <v>0</v>
      </c>
      <c r="CV40">
        <f t="shared" si="22"/>
        <v>46.022499999999994</v>
      </c>
      <c r="CW40">
        <f t="shared" si="23"/>
        <v>0</v>
      </c>
      <c r="CX40">
        <f t="shared" si="24"/>
        <v>0</v>
      </c>
      <c r="CY40">
        <f t="shared" si="25"/>
        <v>195.8684</v>
      </c>
      <c r="CZ40">
        <f t="shared" si="26"/>
        <v>96.858</v>
      </c>
      <c r="DN40">
        <v>100</v>
      </c>
      <c r="DO40">
        <v>64</v>
      </c>
      <c r="DP40">
        <v>1.025</v>
      </c>
      <c r="DQ40">
        <v>1</v>
      </c>
      <c r="DR40">
        <v>1</v>
      </c>
      <c r="DS40">
        <v>1</v>
      </c>
      <c r="DT40">
        <v>1</v>
      </c>
      <c r="DU40">
        <v>1005</v>
      </c>
      <c r="DV40" t="s">
        <v>21</v>
      </c>
      <c r="DW40" t="s">
        <v>21</v>
      </c>
      <c r="DX40">
        <v>100</v>
      </c>
      <c r="EE40">
        <v>9298443</v>
      </c>
      <c r="EF40">
        <v>60</v>
      </c>
      <c r="EG40" t="s">
        <v>23</v>
      </c>
      <c r="EH40">
        <v>0</v>
      </c>
      <c r="EJ40">
        <v>1</v>
      </c>
      <c r="EK40">
        <v>466</v>
      </c>
      <c r="EL40" t="s">
        <v>78</v>
      </c>
      <c r="EM40" t="s">
        <v>79</v>
      </c>
      <c r="EQ40">
        <v>64</v>
      </c>
      <c r="ER40">
        <v>1360.99</v>
      </c>
      <c r="ES40">
        <v>845.98</v>
      </c>
      <c r="ET40">
        <v>0.01</v>
      </c>
      <c r="EU40">
        <v>0.01</v>
      </c>
      <c r="EV40">
        <v>515</v>
      </c>
      <c r="EW40">
        <v>44.9</v>
      </c>
      <c r="EX40">
        <v>0</v>
      </c>
      <c r="EY40">
        <v>0</v>
      </c>
      <c r="EZ40">
        <v>0</v>
      </c>
      <c r="FQ40">
        <v>0</v>
      </c>
      <c r="FR40">
        <f t="shared" si="27"/>
        <v>0</v>
      </c>
      <c r="FS40">
        <v>0</v>
      </c>
      <c r="FX40">
        <v>91</v>
      </c>
      <c r="FY40">
        <v>45</v>
      </c>
    </row>
    <row r="41" ht="12.75">
      <c r="G41">
        <v>0</v>
      </c>
    </row>
    <row r="42" spans="1:67" ht="12.75">
      <c r="A42" s="1">
        <v>5</v>
      </c>
      <c r="B42" s="1">
        <v>1</v>
      </c>
      <c r="C42" s="1"/>
      <c r="D42" s="1">
        <f>ROW(A62)</f>
        <v>62</v>
      </c>
      <c r="E42" s="1"/>
      <c r="F42" s="1" t="s">
        <v>80</v>
      </c>
      <c r="G42" s="1" t="s">
        <v>81</v>
      </c>
      <c r="H42" s="1"/>
      <c r="I42" s="1"/>
      <c r="J42" s="1"/>
      <c r="K42" s="1"/>
      <c r="L42" s="1"/>
      <c r="M42" s="1"/>
      <c r="N42" s="1" t="s">
        <v>6</v>
      </c>
      <c r="O42" s="1"/>
      <c r="P42" s="1"/>
      <c r="Q42" s="1"/>
      <c r="R42" s="1" t="s">
        <v>6</v>
      </c>
      <c r="S42" s="1" t="s">
        <v>6</v>
      </c>
      <c r="T42" s="1" t="s">
        <v>6</v>
      </c>
      <c r="U42" s="1" t="s">
        <v>6</v>
      </c>
      <c r="V42" s="1"/>
      <c r="W42" s="1"/>
      <c r="X42" s="1">
        <v>0</v>
      </c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>
        <v>0</v>
      </c>
      <c r="AM42" s="1"/>
      <c r="AN42" s="1"/>
      <c r="AO42" s="1" t="s">
        <v>6</v>
      </c>
      <c r="AP42" s="1" t="s">
        <v>6</v>
      </c>
      <c r="AQ42" s="1" t="s">
        <v>6</v>
      </c>
      <c r="AR42" s="1"/>
      <c r="AS42" s="1"/>
      <c r="AT42" s="1" t="s">
        <v>6</v>
      </c>
      <c r="AU42" s="1" t="s">
        <v>6</v>
      </c>
      <c r="AV42" s="1" t="s">
        <v>6</v>
      </c>
      <c r="AW42" s="1" t="s">
        <v>6</v>
      </c>
      <c r="AX42" s="1" t="s">
        <v>6</v>
      </c>
      <c r="AY42" s="1" t="s">
        <v>6</v>
      </c>
      <c r="AZ42" s="1" t="s">
        <v>6</v>
      </c>
      <c r="BA42" s="1" t="s">
        <v>6</v>
      </c>
      <c r="BB42" s="1" t="s">
        <v>6</v>
      </c>
      <c r="BC42" s="1" t="s">
        <v>6</v>
      </c>
      <c r="BD42" s="1" t="s">
        <v>6</v>
      </c>
      <c r="BE42" s="1" t="s">
        <v>82</v>
      </c>
      <c r="BF42" s="1">
        <v>0</v>
      </c>
      <c r="BG42" s="1">
        <v>0</v>
      </c>
      <c r="BH42" s="1" t="s">
        <v>6</v>
      </c>
      <c r="BI42" s="1" t="s">
        <v>6</v>
      </c>
      <c r="BJ42" s="1" t="s">
        <v>6</v>
      </c>
      <c r="BK42" s="1" t="s">
        <v>6</v>
      </c>
      <c r="BL42" s="1" t="s">
        <v>6</v>
      </c>
      <c r="BM42" s="1">
        <v>0</v>
      </c>
      <c r="BN42" s="1" t="s">
        <v>6</v>
      </c>
      <c r="BO42" s="1">
        <v>0</v>
      </c>
    </row>
    <row r="44" spans="1:43" ht="12.75">
      <c r="A44" s="2">
        <v>52</v>
      </c>
      <c r="B44" s="2">
        <f aca="true" t="shared" si="31" ref="B44:AQ44">B62</f>
        <v>1</v>
      </c>
      <c r="C44" s="2">
        <f t="shared" si="31"/>
        <v>5</v>
      </c>
      <c r="D44" s="2">
        <f t="shared" si="31"/>
        <v>42</v>
      </c>
      <c r="E44" s="2">
        <f t="shared" si="31"/>
        <v>0</v>
      </c>
      <c r="F44" s="2" t="str">
        <f t="shared" si="31"/>
        <v>Новый подраздел</v>
      </c>
      <c r="G44" s="2" t="str">
        <f t="shared" si="31"/>
        <v>ЭЛЕКТРИКА В ПОДВАЛЕ</v>
      </c>
      <c r="H44" s="2">
        <f t="shared" si="31"/>
        <v>0</v>
      </c>
      <c r="I44" s="2">
        <f t="shared" si="31"/>
        <v>0</v>
      </c>
      <c r="J44" s="2">
        <f t="shared" si="31"/>
        <v>0</v>
      </c>
      <c r="K44" s="2">
        <f t="shared" si="31"/>
        <v>0</v>
      </c>
      <c r="L44" s="2">
        <f t="shared" si="31"/>
        <v>0</v>
      </c>
      <c r="M44" s="2">
        <f t="shared" si="31"/>
        <v>0</v>
      </c>
      <c r="N44" s="2">
        <f t="shared" si="31"/>
        <v>0</v>
      </c>
      <c r="O44" s="2">
        <f t="shared" si="31"/>
        <v>12721.86</v>
      </c>
      <c r="P44" s="2">
        <f t="shared" si="31"/>
        <v>8058.73</v>
      </c>
      <c r="Q44" s="2">
        <f t="shared" si="31"/>
        <v>149.85</v>
      </c>
      <c r="R44" s="2">
        <f t="shared" si="31"/>
        <v>55.97</v>
      </c>
      <c r="S44" s="2">
        <f t="shared" si="31"/>
        <v>4513.28</v>
      </c>
      <c r="T44" s="2">
        <f t="shared" si="31"/>
        <v>0</v>
      </c>
      <c r="U44" s="2">
        <f t="shared" si="31"/>
        <v>30.59</v>
      </c>
      <c r="V44" s="2">
        <f t="shared" si="31"/>
        <v>0</v>
      </c>
      <c r="W44" s="2">
        <f t="shared" si="31"/>
        <v>0</v>
      </c>
      <c r="X44" s="2">
        <f t="shared" si="31"/>
        <v>3895.44</v>
      </c>
      <c r="Y44" s="2">
        <f t="shared" si="31"/>
        <v>2030.99</v>
      </c>
      <c r="Z44" s="2">
        <f t="shared" si="31"/>
        <v>0</v>
      </c>
      <c r="AA44" s="2">
        <f t="shared" si="31"/>
        <v>0</v>
      </c>
      <c r="AB44" s="2">
        <f t="shared" si="31"/>
        <v>12721.86</v>
      </c>
      <c r="AC44" s="2">
        <f t="shared" si="31"/>
        <v>8058.73</v>
      </c>
      <c r="AD44" s="2">
        <f t="shared" si="31"/>
        <v>149.85</v>
      </c>
      <c r="AE44" s="2">
        <f t="shared" si="31"/>
        <v>55.97</v>
      </c>
      <c r="AF44" s="2">
        <f t="shared" si="31"/>
        <v>4513.28</v>
      </c>
      <c r="AG44" s="2">
        <f t="shared" si="31"/>
        <v>0</v>
      </c>
      <c r="AH44" s="2">
        <f t="shared" si="31"/>
        <v>30.59</v>
      </c>
      <c r="AI44" s="2">
        <f t="shared" si="31"/>
        <v>0</v>
      </c>
      <c r="AJ44" s="2">
        <f t="shared" si="31"/>
        <v>0</v>
      </c>
      <c r="AK44" s="2">
        <f t="shared" si="31"/>
        <v>3895.44</v>
      </c>
      <c r="AL44" s="2">
        <f t="shared" si="31"/>
        <v>2030.99</v>
      </c>
      <c r="AM44" s="2">
        <f t="shared" si="31"/>
        <v>0</v>
      </c>
      <c r="AN44" s="2">
        <f t="shared" si="31"/>
        <v>0</v>
      </c>
      <c r="AO44" s="2">
        <f t="shared" si="31"/>
        <v>0</v>
      </c>
      <c r="AP44" s="2">
        <f t="shared" si="31"/>
        <v>0</v>
      </c>
      <c r="AQ44" s="2">
        <f t="shared" si="31"/>
        <v>0</v>
      </c>
    </row>
    <row r="46" spans="1:181" ht="12.75">
      <c r="A46">
        <v>17</v>
      </c>
      <c r="B46">
        <v>1</v>
      </c>
      <c r="C46">
        <f>ROW(SmtRes!A34)</f>
        <v>34</v>
      </c>
      <c r="D46">
        <f>ROW(EtalonRes!A34)</f>
        <v>34</v>
      </c>
      <c r="E46" t="s">
        <v>18</v>
      </c>
      <c r="F46" t="s">
        <v>83</v>
      </c>
      <c r="G46" t="s">
        <v>84</v>
      </c>
      <c r="H46" t="s">
        <v>85</v>
      </c>
      <c r="I46">
        <v>0.22</v>
      </c>
      <c r="J46">
        <v>0</v>
      </c>
      <c r="O46">
        <f aca="true" t="shared" si="32" ref="O46:O60">ROUND(CP46,2)</f>
        <v>173.32</v>
      </c>
      <c r="P46">
        <f aca="true" t="shared" si="33" ref="P46:P60">ROUND(CQ46*I46,2)</f>
        <v>0</v>
      </c>
      <c r="Q46">
        <f aca="true" t="shared" si="34" ref="Q46:Q60">ROUND(CR46*I46,2)</f>
        <v>0</v>
      </c>
      <c r="R46">
        <f aca="true" t="shared" si="35" ref="R46:R60">ROUND(CS46*I46,2)</f>
        <v>0</v>
      </c>
      <c r="S46">
        <f aca="true" t="shared" si="36" ref="S46:S60">ROUND(CT46*I46,2)</f>
        <v>173.32</v>
      </c>
      <c r="T46">
        <f aca="true" t="shared" si="37" ref="T46:T60">ROUND(CU46*I46,2)</f>
        <v>0</v>
      </c>
      <c r="U46">
        <f aca="true" t="shared" si="38" ref="U46:U60">CV46*I46</f>
        <v>1.4557488</v>
      </c>
      <c r="V46">
        <f aca="true" t="shared" si="39" ref="V46:V60">CW46*I46</f>
        <v>0</v>
      </c>
      <c r="W46">
        <f aca="true" t="shared" si="40" ref="W46:W60">ROUND(CX46*I46,2)</f>
        <v>0</v>
      </c>
      <c r="X46">
        <f aca="true" t="shared" si="41" ref="X46:X60">ROUND(CY46,2)</f>
        <v>133.46</v>
      </c>
      <c r="Y46">
        <f aca="true" t="shared" si="42" ref="Y46:Y60">ROUND(CZ46,2)</f>
        <v>77.99</v>
      </c>
      <c r="AA46">
        <v>0</v>
      </c>
      <c r="AB46">
        <f aca="true" t="shared" si="43" ref="AB46:AB60">(AC46+AD46+AF46)</f>
        <v>64.59</v>
      </c>
      <c r="AC46">
        <f>(ES46)</f>
        <v>0</v>
      </c>
      <c r="AD46">
        <f>(ET46)</f>
        <v>0</v>
      </c>
      <c r="AE46">
        <f>(EU46)</f>
        <v>0</v>
      </c>
      <c r="AF46">
        <f>(EV46)</f>
        <v>64.59</v>
      </c>
      <c r="AG46">
        <f>(AP46)</f>
        <v>0</v>
      </c>
      <c r="AH46">
        <f>(EW46)</f>
        <v>6.32</v>
      </c>
      <c r="AI46">
        <f>(EX46)</f>
        <v>0</v>
      </c>
      <c r="AJ46">
        <f>(AS46)</f>
        <v>0</v>
      </c>
      <c r="AK46">
        <v>64.59</v>
      </c>
      <c r="AL46">
        <v>0</v>
      </c>
      <c r="AM46">
        <v>0</v>
      </c>
      <c r="AN46">
        <v>0</v>
      </c>
      <c r="AO46">
        <v>64.59</v>
      </c>
      <c r="AP46">
        <v>0</v>
      </c>
      <c r="AQ46">
        <v>6.32</v>
      </c>
      <c r="AR46">
        <v>0</v>
      </c>
      <c r="AS46">
        <v>0</v>
      </c>
      <c r="AT46">
        <v>77</v>
      </c>
      <c r="AU46">
        <v>45</v>
      </c>
      <c r="AV46">
        <v>1.047</v>
      </c>
      <c r="AW46">
        <v>1</v>
      </c>
      <c r="AX46">
        <v>1</v>
      </c>
      <c r="AY46">
        <v>1</v>
      </c>
      <c r="AZ46">
        <v>11.65</v>
      </c>
      <c r="BA46">
        <v>11.65</v>
      </c>
      <c r="BB46">
        <v>1</v>
      </c>
      <c r="BC46">
        <v>1</v>
      </c>
      <c r="BH46">
        <v>0</v>
      </c>
      <c r="BI46">
        <v>1</v>
      </c>
      <c r="BJ46" t="s">
        <v>86</v>
      </c>
      <c r="BM46">
        <v>652</v>
      </c>
      <c r="BN46">
        <v>0</v>
      </c>
      <c r="BO46" t="s">
        <v>83</v>
      </c>
      <c r="BP46">
        <v>1</v>
      </c>
      <c r="BQ46">
        <v>60</v>
      </c>
      <c r="BR46">
        <v>0</v>
      </c>
      <c r="BS46">
        <v>11.65</v>
      </c>
      <c r="BT46">
        <v>1</v>
      </c>
      <c r="BU46">
        <v>1</v>
      </c>
      <c r="BV46">
        <v>1</v>
      </c>
      <c r="BW46">
        <v>1</v>
      </c>
      <c r="BX46">
        <v>1</v>
      </c>
      <c r="BZ46">
        <v>77</v>
      </c>
      <c r="CA46">
        <v>45</v>
      </c>
      <c r="CF46">
        <v>0</v>
      </c>
      <c r="CG46">
        <v>0</v>
      </c>
      <c r="CM46">
        <v>0</v>
      </c>
      <c r="CO46">
        <v>0</v>
      </c>
      <c r="CP46">
        <f aca="true" t="shared" si="44" ref="CP46:CP60">(P46+Q46+S46)</f>
        <v>173.32</v>
      </c>
      <c r="CQ46">
        <f aca="true" t="shared" si="45" ref="CQ46:CQ60">((AC46*AW46))*BC46</f>
        <v>0</v>
      </c>
      <c r="CR46">
        <f aca="true" t="shared" si="46" ref="CR46:CR60">((AD46*AV46))*BB46</f>
        <v>0</v>
      </c>
      <c r="CS46">
        <f aca="true" t="shared" si="47" ref="CS46:CS60">((AE46*AV46))*BS46</f>
        <v>0</v>
      </c>
      <c r="CT46">
        <f aca="true" t="shared" si="48" ref="CT46:CT60">((AF46*AV46))*BA46</f>
        <v>787.8397545</v>
      </c>
      <c r="CU46">
        <f aca="true" t="shared" si="49" ref="CU46:CU60">(AG46)*BT46</f>
        <v>0</v>
      </c>
      <c r="CV46">
        <f aca="true" t="shared" si="50" ref="CV46:CV60">((AH46*AV46))*BU46</f>
        <v>6.61704</v>
      </c>
      <c r="CW46">
        <f aca="true" t="shared" si="51" ref="CW46:CW60">(AI46)*BV46</f>
        <v>0</v>
      </c>
      <c r="CX46">
        <f aca="true" t="shared" si="52" ref="CX46:CX60">(AJ46)*BW46</f>
        <v>0</v>
      </c>
      <c r="CY46">
        <f aca="true" t="shared" si="53" ref="CY46:CY60">S46*(BZ46/100)</f>
        <v>133.4564</v>
      </c>
      <c r="CZ46">
        <f aca="true" t="shared" si="54" ref="CZ46:CZ60">S46*(CA46/100)</f>
        <v>77.994</v>
      </c>
      <c r="DN46">
        <v>80</v>
      </c>
      <c r="DO46">
        <v>55</v>
      </c>
      <c r="DP46">
        <v>1.047</v>
      </c>
      <c r="DQ46">
        <v>1</v>
      </c>
      <c r="DR46">
        <v>1</v>
      </c>
      <c r="DS46">
        <v>1</v>
      </c>
      <c r="DT46">
        <v>1</v>
      </c>
      <c r="DU46">
        <v>1010</v>
      </c>
      <c r="DV46" t="s">
        <v>85</v>
      </c>
      <c r="DW46" t="s">
        <v>85</v>
      </c>
      <c r="DX46">
        <v>100</v>
      </c>
      <c r="EE46">
        <v>9298629</v>
      </c>
      <c r="EF46">
        <v>60</v>
      </c>
      <c r="EG46" t="s">
        <v>23</v>
      </c>
      <c r="EH46">
        <v>0</v>
      </c>
      <c r="EJ46">
        <v>1</v>
      </c>
      <c r="EK46">
        <v>652</v>
      </c>
      <c r="EL46" t="s">
        <v>87</v>
      </c>
      <c r="EM46" t="s">
        <v>88</v>
      </c>
      <c r="EQ46">
        <v>64</v>
      </c>
      <c r="ER46">
        <v>64.59</v>
      </c>
      <c r="ES46">
        <v>0</v>
      </c>
      <c r="ET46">
        <v>0</v>
      </c>
      <c r="EU46">
        <v>0</v>
      </c>
      <c r="EV46">
        <v>64.59</v>
      </c>
      <c r="EW46">
        <v>6.32</v>
      </c>
      <c r="EX46">
        <v>0</v>
      </c>
      <c r="EY46">
        <v>0</v>
      </c>
      <c r="EZ46">
        <v>0</v>
      </c>
      <c r="FQ46">
        <v>0</v>
      </c>
      <c r="FR46">
        <f aca="true" t="shared" si="55" ref="FR46:FR60">ROUND(IF(AND(AA46=0,BI46=3),P46,0),2)</f>
        <v>0</v>
      </c>
      <c r="FS46">
        <v>0</v>
      </c>
      <c r="FX46">
        <v>77</v>
      </c>
      <c r="FY46">
        <v>45</v>
      </c>
    </row>
    <row r="47" spans="1:181" ht="12.75">
      <c r="A47">
        <v>17</v>
      </c>
      <c r="B47">
        <v>1</v>
      </c>
      <c r="C47">
        <f>ROW(SmtRes!A36)</f>
        <v>36</v>
      </c>
      <c r="E47" t="s">
        <v>26</v>
      </c>
      <c r="F47" t="s">
        <v>89</v>
      </c>
      <c r="G47" t="s">
        <v>90</v>
      </c>
      <c r="H47" t="s">
        <v>85</v>
      </c>
      <c r="I47">
        <v>0.22</v>
      </c>
      <c r="J47">
        <v>0</v>
      </c>
      <c r="O47">
        <f t="shared" si="32"/>
        <v>2406.2</v>
      </c>
      <c r="P47">
        <f t="shared" si="33"/>
        <v>188.9</v>
      </c>
      <c r="Q47">
        <f t="shared" si="34"/>
        <v>15.64</v>
      </c>
      <c r="R47">
        <f t="shared" si="35"/>
        <v>5.94</v>
      </c>
      <c r="S47">
        <f t="shared" si="36"/>
        <v>2201.66</v>
      </c>
      <c r="T47">
        <f t="shared" si="37"/>
        <v>0</v>
      </c>
      <c r="U47">
        <f t="shared" si="38"/>
        <v>14.537218079999997</v>
      </c>
      <c r="V47">
        <f t="shared" si="39"/>
        <v>0</v>
      </c>
      <c r="W47">
        <f t="shared" si="40"/>
        <v>0</v>
      </c>
      <c r="X47">
        <f t="shared" si="41"/>
        <v>1915.44</v>
      </c>
      <c r="Y47">
        <f t="shared" si="42"/>
        <v>990.75</v>
      </c>
      <c r="AA47">
        <v>0</v>
      </c>
      <c r="AB47">
        <f t="shared" si="43"/>
        <v>1018.2810000000001</v>
      </c>
      <c r="AC47">
        <f>(ES47)</f>
        <v>188.3</v>
      </c>
      <c r="AD47">
        <f>((ET47*1.25))</f>
        <v>9.525</v>
      </c>
      <c r="AE47">
        <f>((EU47*1.25))</f>
        <v>2.2125</v>
      </c>
      <c r="AF47">
        <f>((EV47*1.15))</f>
        <v>820.456</v>
      </c>
      <c r="AG47">
        <f>(AP47)</f>
        <v>0</v>
      </c>
      <c r="AH47">
        <f>((EW47*1.15))</f>
        <v>63.111999999999995</v>
      </c>
      <c r="AI47">
        <f>((EX47*1.25))</f>
        <v>0</v>
      </c>
      <c r="AJ47">
        <f>(AS47)</f>
        <v>0</v>
      </c>
      <c r="AK47">
        <v>909.36</v>
      </c>
      <c r="AL47">
        <v>188.3</v>
      </c>
      <c r="AM47">
        <v>7.62</v>
      </c>
      <c r="AN47">
        <v>1.77</v>
      </c>
      <c r="AO47">
        <v>713.44</v>
      </c>
      <c r="AP47">
        <v>0</v>
      </c>
      <c r="AQ47">
        <v>54.88</v>
      </c>
      <c r="AR47">
        <v>0</v>
      </c>
      <c r="AS47">
        <v>0</v>
      </c>
      <c r="AT47">
        <v>87</v>
      </c>
      <c r="AU47">
        <v>45</v>
      </c>
      <c r="AV47">
        <v>1.047</v>
      </c>
      <c r="AW47">
        <v>1</v>
      </c>
      <c r="AX47">
        <v>1</v>
      </c>
      <c r="AY47">
        <v>1</v>
      </c>
      <c r="AZ47">
        <v>11.65</v>
      </c>
      <c r="BA47">
        <v>11.65</v>
      </c>
      <c r="BB47">
        <v>7.13</v>
      </c>
      <c r="BC47">
        <v>4.56</v>
      </c>
      <c r="BH47">
        <v>0</v>
      </c>
      <c r="BI47">
        <v>2</v>
      </c>
      <c r="BJ47" t="s">
        <v>91</v>
      </c>
      <c r="BM47">
        <v>333</v>
      </c>
      <c r="BN47">
        <v>0</v>
      </c>
      <c r="BO47" t="s">
        <v>89</v>
      </c>
      <c r="BP47">
        <v>1</v>
      </c>
      <c r="BQ47">
        <v>40</v>
      </c>
      <c r="BR47">
        <v>0</v>
      </c>
      <c r="BS47">
        <v>11.65</v>
      </c>
      <c r="BT47">
        <v>1</v>
      </c>
      <c r="BU47">
        <v>1</v>
      </c>
      <c r="BV47">
        <v>1</v>
      </c>
      <c r="BW47">
        <v>1</v>
      </c>
      <c r="BX47">
        <v>1</v>
      </c>
      <c r="BZ47">
        <v>87</v>
      </c>
      <c r="CA47">
        <v>45</v>
      </c>
      <c r="CF47">
        <v>0</v>
      </c>
      <c r="CG47">
        <v>0</v>
      </c>
      <c r="CM47">
        <v>0</v>
      </c>
      <c r="CO47">
        <v>0</v>
      </c>
      <c r="CP47">
        <f t="shared" si="44"/>
        <v>2406.2</v>
      </c>
      <c r="CQ47">
        <f t="shared" si="45"/>
        <v>858.648</v>
      </c>
      <c r="CR47">
        <f t="shared" si="46"/>
        <v>71.10517275</v>
      </c>
      <c r="CS47">
        <f t="shared" si="47"/>
        <v>26.987079374999997</v>
      </c>
      <c r="CT47">
        <f t="shared" si="48"/>
        <v>10007.553082800001</v>
      </c>
      <c r="CU47">
        <f t="shared" si="49"/>
        <v>0</v>
      </c>
      <c r="CV47">
        <f t="shared" si="50"/>
        <v>66.07826399999999</v>
      </c>
      <c r="CW47">
        <f t="shared" si="51"/>
        <v>0</v>
      </c>
      <c r="CX47">
        <f t="shared" si="52"/>
        <v>0</v>
      </c>
      <c r="CY47">
        <f t="shared" si="53"/>
        <v>1915.4442</v>
      </c>
      <c r="CZ47">
        <f t="shared" si="54"/>
        <v>990.747</v>
      </c>
      <c r="DE47" t="s">
        <v>35</v>
      </c>
      <c r="DF47" t="s">
        <v>35</v>
      </c>
      <c r="DG47" t="s">
        <v>36</v>
      </c>
      <c r="DI47" t="s">
        <v>36</v>
      </c>
      <c r="DJ47" t="s">
        <v>35</v>
      </c>
      <c r="DN47">
        <v>114</v>
      </c>
      <c r="DO47">
        <v>67</v>
      </c>
      <c r="DP47">
        <v>1.047</v>
      </c>
      <c r="DQ47">
        <v>1</v>
      </c>
      <c r="DR47">
        <v>1</v>
      </c>
      <c r="DS47">
        <v>1</v>
      </c>
      <c r="DT47">
        <v>1</v>
      </c>
      <c r="DU47">
        <v>1010</v>
      </c>
      <c r="DV47" t="s">
        <v>85</v>
      </c>
      <c r="DW47" t="s">
        <v>85</v>
      </c>
      <c r="DX47">
        <v>100</v>
      </c>
      <c r="EE47">
        <v>9298310</v>
      </c>
      <c r="EF47">
        <v>40</v>
      </c>
      <c r="EG47" t="s">
        <v>92</v>
      </c>
      <c r="EH47">
        <v>0</v>
      </c>
      <c r="EJ47">
        <v>2</v>
      </c>
      <c r="EK47">
        <v>333</v>
      </c>
      <c r="EL47" t="s">
        <v>93</v>
      </c>
      <c r="EM47" t="s">
        <v>94</v>
      </c>
      <c r="EQ47">
        <v>0</v>
      </c>
      <c r="ER47">
        <v>909.36</v>
      </c>
      <c r="ES47">
        <v>188.3</v>
      </c>
      <c r="ET47">
        <v>7.62</v>
      </c>
      <c r="EU47">
        <v>1.77</v>
      </c>
      <c r="EV47">
        <v>713.44</v>
      </c>
      <c r="EW47">
        <v>54.88</v>
      </c>
      <c r="EX47">
        <v>0</v>
      </c>
      <c r="EY47">
        <v>0</v>
      </c>
      <c r="EZ47">
        <v>0</v>
      </c>
      <c r="FQ47">
        <v>0</v>
      </c>
      <c r="FR47">
        <f t="shared" si="55"/>
        <v>0</v>
      </c>
      <c r="FS47">
        <v>0</v>
      </c>
      <c r="FX47">
        <v>87</v>
      </c>
      <c r="FY47">
        <v>45</v>
      </c>
    </row>
    <row r="48" spans="1:181" ht="12.75">
      <c r="A48">
        <v>18</v>
      </c>
      <c r="B48">
        <v>1</v>
      </c>
      <c r="C48">
        <v>35</v>
      </c>
      <c r="E48" t="s">
        <v>95</v>
      </c>
      <c r="F48" t="s">
        <v>96</v>
      </c>
      <c r="G48" t="s">
        <v>97</v>
      </c>
      <c r="H48" t="s">
        <v>98</v>
      </c>
      <c r="I48">
        <f>I47*J48</f>
        <v>22</v>
      </c>
      <c r="J48">
        <v>100</v>
      </c>
      <c r="O48">
        <f t="shared" si="32"/>
        <v>2589.97</v>
      </c>
      <c r="P48">
        <f t="shared" si="33"/>
        <v>2589.97</v>
      </c>
      <c r="Q48">
        <f t="shared" si="34"/>
        <v>0</v>
      </c>
      <c r="R48">
        <f t="shared" si="35"/>
        <v>0</v>
      </c>
      <c r="S48">
        <f t="shared" si="36"/>
        <v>0</v>
      </c>
      <c r="T48">
        <f t="shared" si="37"/>
        <v>0</v>
      </c>
      <c r="U48">
        <f t="shared" si="38"/>
        <v>0</v>
      </c>
      <c r="V48">
        <f t="shared" si="39"/>
        <v>0</v>
      </c>
      <c r="W48">
        <f t="shared" si="40"/>
        <v>0</v>
      </c>
      <c r="X48">
        <f t="shared" si="41"/>
        <v>0</v>
      </c>
      <c r="Y48">
        <f t="shared" si="42"/>
        <v>0</v>
      </c>
      <c r="AA48">
        <v>0</v>
      </c>
      <c r="AB48">
        <f t="shared" si="43"/>
        <v>149.02</v>
      </c>
      <c r="AC48">
        <f aca="true" t="shared" si="56" ref="AC48:AJ49">AL48</f>
        <v>149.02</v>
      </c>
      <c r="AD48">
        <f t="shared" si="56"/>
        <v>0</v>
      </c>
      <c r="AE48">
        <f t="shared" si="56"/>
        <v>0</v>
      </c>
      <c r="AF48">
        <f t="shared" si="56"/>
        <v>0</v>
      </c>
      <c r="AG48">
        <f t="shared" si="56"/>
        <v>0</v>
      </c>
      <c r="AH48">
        <f t="shared" si="56"/>
        <v>0</v>
      </c>
      <c r="AI48">
        <f t="shared" si="56"/>
        <v>0</v>
      </c>
      <c r="AJ48">
        <f t="shared" si="56"/>
        <v>0</v>
      </c>
      <c r="AK48">
        <v>149.02</v>
      </c>
      <c r="AL48">
        <v>149.02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1</v>
      </c>
      <c r="AW48">
        <v>1</v>
      </c>
      <c r="AX48">
        <v>1</v>
      </c>
      <c r="AY48">
        <v>1</v>
      </c>
      <c r="AZ48">
        <v>1</v>
      </c>
      <c r="BA48">
        <v>1</v>
      </c>
      <c r="BB48">
        <v>1</v>
      </c>
      <c r="BC48">
        <v>0.79</v>
      </c>
      <c r="BH48">
        <v>3</v>
      </c>
      <c r="BI48">
        <v>2</v>
      </c>
      <c r="BJ48" t="s">
        <v>99</v>
      </c>
      <c r="BM48">
        <v>333</v>
      </c>
      <c r="BN48">
        <v>0</v>
      </c>
      <c r="BO48" t="s">
        <v>96</v>
      </c>
      <c r="BP48">
        <v>1</v>
      </c>
      <c r="BQ48">
        <v>40</v>
      </c>
      <c r="BR48">
        <v>0</v>
      </c>
      <c r="BS48">
        <v>1</v>
      </c>
      <c r="BT48">
        <v>1</v>
      </c>
      <c r="BU48">
        <v>1</v>
      </c>
      <c r="BV48">
        <v>1</v>
      </c>
      <c r="BW48">
        <v>1</v>
      </c>
      <c r="BX48">
        <v>1</v>
      </c>
      <c r="BZ48">
        <v>0</v>
      </c>
      <c r="CA48">
        <v>0</v>
      </c>
      <c r="CF48">
        <v>0</v>
      </c>
      <c r="CG48">
        <v>0</v>
      </c>
      <c r="CM48">
        <v>0</v>
      </c>
      <c r="CO48">
        <v>0</v>
      </c>
      <c r="CP48">
        <f t="shared" si="44"/>
        <v>2589.97</v>
      </c>
      <c r="CQ48">
        <f t="shared" si="45"/>
        <v>117.7258</v>
      </c>
      <c r="CR48">
        <f t="shared" si="46"/>
        <v>0</v>
      </c>
      <c r="CS48">
        <f t="shared" si="47"/>
        <v>0</v>
      </c>
      <c r="CT48">
        <f t="shared" si="48"/>
        <v>0</v>
      </c>
      <c r="CU48">
        <f t="shared" si="49"/>
        <v>0</v>
      </c>
      <c r="CV48">
        <f t="shared" si="50"/>
        <v>0</v>
      </c>
      <c r="CW48">
        <f t="shared" si="51"/>
        <v>0</v>
      </c>
      <c r="CX48">
        <f t="shared" si="52"/>
        <v>0</v>
      </c>
      <c r="CY48">
        <f t="shared" si="53"/>
        <v>0</v>
      </c>
      <c r="CZ48">
        <f t="shared" si="54"/>
        <v>0</v>
      </c>
      <c r="DN48">
        <v>114</v>
      </c>
      <c r="DO48">
        <v>67</v>
      </c>
      <c r="DP48">
        <v>1.047</v>
      </c>
      <c r="DQ48">
        <v>1</v>
      </c>
      <c r="DR48">
        <v>1</v>
      </c>
      <c r="DS48">
        <v>1</v>
      </c>
      <c r="DT48">
        <v>1</v>
      </c>
      <c r="DU48">
        <v>1010</v>
      </c>
      <c r="DV48" t="s">
        <v>98</v>
      </c>
      <c r="DW48" t="s">
        <v>98</v>
      </c>
      <c r="DX48">
        <v>1</v>
      </c>
      <c r="EE48">
        <v>9298310</v>
      </c>
      <c r="EF48">
        <v>40</v>
      </c>
      <c r="EG48" t="s">
        <v>92</v>
      </c>
      <c r="EH48">
        <v>0</v>
      </c>
      <c r="EJ48">
        <v>2</v>
      </c>
      <c r="EK48">
        <v>333</v>
      </c>
      <c r="EL48" t="s">
        <v>93</v>
      </c>
      <c r="EM48" t="s">
        <v>94</v>
      </c>
      <c r="EQ48">
        <v>0</v>
      </c>
      <c r="ER48">
        <v>149.02</v>
      </c>
      <c r="ES48">
        <v>149.02</v>
      </c>
      <c r="ET48">
        <v>0</v>
      </c>
      <c r="EU48">
        <v>0</v>
      </c>
      <c r="EV48">
        <v>0</v>
      </c>
      <c r="EW48">
        <v>0</v>
      </c>
      <c r="EX48">
        <v>0</v>
      </c>
      <c r="EZ48">
        <v>0</v>
      </c>
      <c r="FQ48">
        <v>0</v>
      </c>
      <c r="FR48">
        <f t="shared" si="55"/>
        <v>0</v>
      </c>
      <c r="FS48">
        <v>0</v>
      </c>
      <c r="FX48">
        <v>0</v>
      </c>
      <c r="FY48">
        <v>0</v>
      </c>
    </row>
    <row r="49" spans="1:181" ht="12.75">
      <c r="A49">
        <v>18</v>
      </c>
      <c r="B49">
        <v>1</v>
      </c>
      <c r="C49">
        <v>36</v>
      </c>
      <c r="E49" t="s">
        <v>100</v>
      </c>
      <c r="F49" t="s">
        <v>101</v>
      </c>
      <c r="G49" t="s">
        <v>102</v>
      </c>
      <c r="H49" t="s">
        <v>103</v>
      </c>
      <c r="I49">
        <f>I47*J49</f>
        <v>2.2</v>
      </c>
      <c r="J49">
        <v>10</v>
      </c>
      <c r="O49">
        <f t="shared" si="32"/>
        <v>758.42</v>
      </c>
      <c r="P49">
        <f t="shared" si="33"/>
        <v>758.42</v>
      </c>
      <c r="Q49">
        <f t="shared" si="34"/>
        <v>0</v>
      </c>
      <c r="R49">
        <f t="shared" si="35"/>
        <v>0</v>
      </c>
      <c r="S49">
        <f t="shared" si="36"/>
        <v>0</v>
      </c>
      <c r="T49">
        <f t="shared" si="37"/>
        <v>0</v>
      </c>
      <c r="U49">
        <f t="shared" si="38"/>
        <v>0</v>
      </c>
      <c r="V49">
        <f t="shared" si="39"/>
        <v>0</v>
      </c>
      <c r="W49">
        <f t="shared" si="40"/>
        <v>0</v>
      </c>
      <c r="X49">
        <f t="shared" si="41"/>
        <v>0</v>
      </c>
      <c r="Y49">
        <f t="shared" si="42"/>
        <v>0</v>
      </c>
      <c r="AA49">
        <v>0</v>
      </c>
      <c r="AB49">
        <f t="shared" si="43"/>
        <v>90.96</v>
      </c>
      <c r="AC49">
        <f t="shared" si="56"/>
        <v>90.96</v>
      </c>
      <c r="AD49">
        <f t="shared" si="56"/>
        <v>0</v>
      </c>
      <c r="AE49">
        <f t="shared" si="56"/>
        <v>0</v>
      </c>
      <c r="AF49">
        <f t="shared" si="56"/>
        <v>0</v>
      </c>
      <c r="AG49">
        <f t="shared" si="56"/>
        <v>0</v>
      </c>
      <c r="AH49">
        <f t="shared" si="56"/>
        <v>0</v>
      </c>
      <c r="AI49">
        <f t="shared" si="56"/>
        <v>0</v>
      </c>
      <c r="AJ49">
        <f t="shared" si="56"/>
        <v>0</v>
      </c>
      <c r="AK49">
        <v>90.96</v>
      </c>
      <c r="AL49">
        <v>90.96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X49">
        <v>1</v>
      </c>
      <c r="AY49">
        <v>1</v>
      </c>
      <c r="AZ49">
        <v>1</v>
      </c>
      <c r="BA49">
        <v>1</v>
      </c>
      <c r="BB49">
        <v>1</v>
      </c>
      <c r="BC49">
        <v>3.79</v>
      </c>
      <c r="BH49">
        <v>3</v>
      </c>
      <c r="BI49">
        <v>2</v>
      </c>
      <c r="BJ49" t="s">
        <v>104</v>
      </c>
      <c r="BM49">
        <v>333</v>
      </c>
      <c r="BN49">
        <v>0</v>
      </c>
      <c r="BO49" t="s">
        <v>101</v>
      </c>
      <c r="BP49">
        <v>1</v>
      </c>
      <c r="BQ49">
        <v>40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Z49">
        <v>0</v>
      </c>
      <c r="CA49">
        <v>0</v>
      </c>
      <c r="CF49">
        <v>0</v>
      </c>
      <c r="CG49">
        <v>0</v>
      </c>
      <c r="CM49">
        <v>0</v>
      </c>
      <c r="CO49">
        <v>0</v>
      </c>
      <c r="CP49">
        <f t="shared" si="44"/>
        <v>758.42</v>
      </c>
      <c r="CQ49">
        <f t="shared" si="45"/>
        <v>344.73839999999996</v>
      </c>
      <c r="CR49">
        <f t="shared" si="46"/>
        <v>0</v>
      </c>
      <c r="CS49">
        <f t="shared" si="47"/>
        <v>0</v>
      </c>
      <c r="CT49">
        <f t="shared" si="48"/>
        <v>0</v>
      </c>
      <c r="CU49">
        <f t="shared" si="49"/>
        <v>0</v>
      </c>
      <c r="CV49">
        <f t="shared" si="50"/>
        <v>0</v>
      </c>
      <c r="CW49">
        <f t="shared" si="51"/>
        <v>0</v>
      </c>
      <c r="CX49">
        <f t="shared" si="52"/>
        <v>0</v>
      </c>
      <c r="CY49">
        <f t="shared" si="53"/>
        <v>0</v>
      </c>
      <c r="CZ49">
        <f t="shared" si="54"/>
        <v>0</v>
      </c>
      <c r="DN49">
        <v>114</v>
      </c>
      <c r="DO49">
        <v>67</v>
      </c>
      <c r="DP49">
        <v>1.047</v>
      </c>
      <c r="DQ49">
        <v>1</v>
      </c>
      <c r="DR49">
        <v>1</v>
      </c>
      <c r="DS49">
        <v>1</v>
      </c>
      <c r="DT49">
        <v>1</v>
      </c>
      <c r="DU49">
        <v>1010</v>
      </c>
      <c r="DV49" t="s">
        <v>103</v>
      </c>
      <c r="DW49" t="s">
        <v>103</v>
      </c>
      <c r="DX49">
        <v>10</v>
      </c>
      <c r="EE49">
        <v>9298310</v>
      </c>
      <c r="EF49">
        <v>40</v>
      </c>
      <c r="EG49" t="s">
        <v>92</v>
      </c>
      <c r="EH49">
        <v>0</v>
      </c>
      <c r="EJ49">
        <v>2</v>
      </c>
      <c r="EK49">
        <v>333</v>
      </c>
      <c r="EL49" t="s">
        <v>93</v>
      </c>
      <c r="EM49" t="s">
        <v>94</v>
      </c>
      <c r="EQ49">
        <v>0</v>
      </c>
      <c r="ER49">
        <v>90.96</v>
      </c>
      <c r="ES49">
        <v>90.96</v>
      </c>
      <c r="ET49">
        <v>0</v>
      </c>
      <c r="EU49">
        <v>0</v>
      </c>
      <c r="EV49">
        <v>0</v>
      </c>
      <c r="EW49">
        <v>0</v>
      </c>
      <c r="EX49">
        <v>0</v>
      </c>
      <c r="EZ49">
        <v>0</v>
      </c>
      <c r="FQ49">
        <v>0</v>
      </c>
      <c r="FR49">
        <f t="shared" si="55"/>
        <v>0</v>
      </c>
      <c r="FS49">
        <v>0</v>
      </c>
      <c r="FX49">
        <v>0</v>
      </c>
      <c r="FY49">
        <v>0</v>
      </c>
    </row>
    <row r="50" spans="1:181" ht="12.75">
      <c r="A50">
        <v>17</v>
      </c>
      <c r="B50">
        <v>1</v>
      </c>
      <c r="C50">
        <f>ROW(SmtRes!A37)</f>
        <v>37</v>
      </c>
      <c r="D50">
        <f>ROW(EtalonRes!A35)</f>
        <v>35</v>
      </c>
      <c r="E50" t="s">
        <v>31</v>
      </c>
      <c r="F50" t="s">
        <v>105</v>
      </c>
      <c r="G50" t="s">
        <v>106</v>
      </c>
      <c r="H50" t="s">
        <v>85</v>
      </c>
      <c r="I50">
        <v>0.06</v>
      </c>
      <c r="J50">
        <v>0</v>
      </c>
      <c r="O50">
        <f t="shared" si="32"/>
        <v>137.73</v>
      </c>
      <c r="P50">
        <f t="shared" si="33"/>
        <v>0</v>
      </c>
      <c r="Q50">
        <f t="shared" si="34"/>
        <v>0</v>
      </c>
      <c r="R50">
        <f t="shared" si="35"/>
        <v>0</v>
      </c>
      <c r="S50">
        <f t="shared" si="36"/>
        <v>137.73</v>
      </c>
      <c r="T50">
        <f t="shared" si="37"/>
        <v>0</v>
      </c>
      <c r="U50">
        <f t="shared" si="38"/>
        <v>1.1238498000000001</v>
      </c>
      <c r="V50">
        <f t="shared" si="39"/>
        <v>0</v>
      </c>
      <c r="W50">
        <f t="shared" si="40"/>
        <v>0</v>
      </c>
      <c r="X50">
        <f t="shared" si="41"/>
        <v>106.05</v>
      </c>
      <c r="Y50">
        <f t="shared" si="42"/>
        <v>61.98</v>
      </c>
      <c r="AA50">
        <v>0</v>
      </c>
      <c r="AB50">
        <f t="shared" si="43"/>
        <v>188.2</v>
      </c>
      <c r="AC50">
        <f>(ES50)</f>
        <v>0</v>
      </c>
      <c r="AD50">
        <f>(ET50)</f>
        <v>0</v>
      </c>
      <c r="AE50">
        <f>(EU50)</f>
        <v>0</v>
      </c>
      <c r="AF50">
        <f>(EV50)</f>
        <v>188.2</v>
      </c>
      <c r="AG50">
        <f>(AP50)</f>
        <v>0</v>
      </c>
      <c r="AH50">
        <f>(EW50)</f>
        <v>17.89</v>
      </c>
      <c r="AI50">
        <f>(EX50)</f>
        <v>0</v>
      </c>
      <c r="AJ50">
        <f>(AS50)</f>
        <v>0</v>
      </c>
      <c r="AK50">
        <v>188.2</v>
      </c>
      <c r="AL50">
        <v>0</v>
      </c>
      <c r="AM50">
        <v>0</v>
      </c>
      <c r="AN50">
        <v>0</v>
      </c>
      <c r="AO50">
        <v>188.2</v>
      </c>
      <c r="AP50">
        <v>0</v>
      </c>
      <c r="AQ50">
        <v>17.89</v>
      </c>
      <c r="AR50">
        <v>0</v>
      </c>
      <c r="AS50">
        <v>0</v>
      </c>
      <c r="AT50">
        <v>77</v>
      </c>
      <c r="AU50">
        <v>45</v>
      </c>
      <c r="AV50">
        <v>1.047</v>
      </c>
      <c r="AW50">
        <v>1</v>
      </c>
      <c r="AX50">
        <v>1</v>
      </c>
      <c r="AY50">
        <v>1</v>
      </c>
      <c r="AZ50">
        <v>11.65</v>
      </c>
      <c r="BA50">
        <v>11.65</v>
      </c>
      <c r="BB50">
        <v>1</v>
      </c>
      <c r="BC50">
        <v>1</v>
      </c>
      <c r="BH50">
        <v>0</v>
      </c>
      <c r="BI50">
        <v>1</v>
      </c>
      <c r="BJ50" t="s">
        <v>107</v>
      </c>
      <c r="BM50">
        <v>652</v>
      </c>
      <c r="BN50">
        <v>0</v>
      </c>
      <c r="BO50" t="s">
        <v>105</v>
      </c>
      <c r="BP50">
        <v>1</v>
      </c>
      <c r="BQ50">
        <v>60</v>
      </c>
      <c r="BR50">
        <v>0</v>
      </c>
      <c r="BS50">
        <v>11.65</v>
      </c>
      <c r="BT50">
        <v>1</v>
      </c>
      <c r="BU50">
        <v>1</v>
      </c>
      <c r="BV50">
        <v>1</v>
      </c>
      <c r="BW50">
        <v>1</v>
      </c>
      <c r="BX50">
        <v>1</v>
      </c>
      <c r="BZ50">
        <v>77</v>
      </c>
      <c r="CA50">
        <v>45</v>
      </c>
      <c r="CF50">
        <v>0</v>
      </c>
      <c r="CG50">
        <v>0</v>
      </c>
      <c r="CM50">
        <v>0</v>
      </c>
      <c r="CO50">
        <v>0</v>
      </c>
      <c r="CP50">
        <f t="shared" si="44"/>
        <v>137.73</v>
      </c>
      <c r="CQ50">
        <f t="shared" si="45"/>
        <v>0</v>
      </c>
      <c r="CR50">
        <f t="shared" si="46"/>
        <v>0</v>
      </c>
      <c r="CS50">
        <f t="shared" si="47"/>
        <v>0</v>
      </c>
      <c r="CT50">
        <f t="shared" si="48"/>
        <v>2295.5789099999997</v>
      </c>
      <c r="CU50">
        <f t="shared" si="49"/>
        <v>0</v>
      </c>
      <c r="CV50">
        <f t="shared" si="50"/>
        <v>18.73083</v>
      </c>
      <c r="CW50">
        <f t="shared" si="51"/>
        <v>0</v>
      </c>
      <c r="CX50">
        <f t="shared" si="52"/>
        <v>0</v>
      </c>
      <c r="CY50">
        <f t="shared" si="53"/>
        <v>106.0521</v>
      </c>
      <c r="CZ50">
        <f t="shared" si="54"/>
        <v>61.9785</v>
      </c>
      <c r="DN50">
        <v>80</v>
      </c>
      <c r="DO50">
        <v>55</v>
      </c>
      <c r="DP50">
        <v>1.047</v>
      </c>
      <c r="DQ50">
        <v>1</v>
      </c>
      <c r="DR50">
        <v>1</v>
      </c>
      <c r="DS50">
        <v>1</v>
      </c>
      <c r="DT50">
        <v>1</v>
      </c>
      <c r="DU50">
        <v>1010</v>
      </c>
      <c r="DV50" t="s">
        <v>85</v>
      </c>
      <c r="DW50" t="s">
        <v>85</v>
      </c>
      <c r="DX50">
        <v>100</v>
      </c>
      <c r="EE50">
        <v>9298629</v>
      </c>
      <c r="EF50">
        <v>60</v>
      </c>
      <c r="EG50" t="s">
        <v>23</v>
      </c>
      <c r="EH50">
        <v>0</v>
      </c>
      <c r="EJ50">
        <v>1</v>
      </c>
      <c r="EK50">
        <v>652</v>
      </c>
      <c r="EL50" t="s">
        <v>87</v>
      </c>
      <c r="EM50" t="s">
        <v>88</v>
      </c>
      <c r="EQ50">
        <v>64</v>
      </c>
      <c r="ER50">
        <v>188.2</v>
      </c>
      <c r="ES50">
        <v>0</v>
      </c>
      <c r="ET50">
        <v>0</v>
      </c>
      <c r="EU50">
        <v>0</v>
      </c>
      <c r="EV50">
        <v>188.2</v>
      </c>
      <c r="EW50">
        <v>17.89</v>
      </c>
      <c r="EX50">
        <v>0</v>
      </c>
      <c r="EY50">
        <v>0</v>
      </c>
      <c r="EZ50">
        <v>0</v>
      </c>
      <c r="FQ50">
        <v>0</v>
      </c>
      <c r="FR50">
        <f t="shared" si="55"/>
        <v>0</v>
      </c>
      <c r="FS50">
        <v>0</v>
      </c>
      <c r="FX50">
        <v>77</v>
      </c>
      <c r="FY50">
        <v>45</v>
      </c>
    </row>
    <row r="51" spans="1:181" ht="12.75">
      <c r="A51">
        <v>17</v>
      </c>
      <c r="B51">
        <v>1</v>
      </c>
      <c r="C51">
        <f>ROW(SmtRes!A40)</f>
        <v>40</v>
      </c>
      <c r="E51" t="s">
        <v>54</v>
      </c>
      <c r="F51" t="s">
        <v>108</v>
      </c>
      <c r="G51" t="s">
        <v>109</v>
      </c>
      <c r="H51" t="s">
        <v>85</v>
      </c>
      <c r="I51">
        <v>0.06</v>
      </c>
      <c r="J51">
        <v>0</v>
      </c>
      <c r="O51">
        <f t="shared" si="32"/>
        <v>1646.51</v>
      </c>
      <c r="P51">
        <f t="shared" si="33"/>
        <v>94.23</v>
      </c>
      <c r="Q51">
        <f t="shared" si="34"/>
        <v>118.98</v>
      </c>
      <c r="R51">
        <f t="shared" si="35"/>
        <v>45.15</v>
      </c>
      <c r="S51">
        <f t="shared" si="36"/>
        <v>1433.3</v>
      </c>
      <c r="T51">
        <f t="shared" si="37"/>
        <v>0</v>
      </c>
      <c r="U51">
        <f t="shared" si="38"/>
        <v>9.463832999999997</v>
      </c>
      <c r="V51">
        <f t="shared" si="39"/>
        <v>0</v>
      </c>
      <c r="W51">
        <f t="shared" si="40"/>
        <v>0</v>
      </c>
      <c r="X51">
        <f t="shared" si="41"/>
        <v>1246.97</v>
      </c>
      <c r="Y51">
        <f t="shared" si="42"/>
        <v>644.99</v>
      </c>
      <c r="AA51">
        <v>0</v>
      </c>
      <c r="AB51">
        <f t="shared" si="43"/>
        <v>2568.475</v>
      </c>
      <c r="AC51">
        <f>(ES51)</f>
        <v>344.4</v>
      </c>
      <c r="AD51">
        <f>((ET51*1.25))</f>
        <v>265.625</v>
      </c>
      <c r="AE51">
        <f>((EU51*1.25))</f>
        <v>61.6875</v>
      </c>
      <c r="AF51">
        <f>((EV51*1.15))</f>
        <v>1958.4499999999998</v>
      </c>
      <c r="AG51">
        <f>(AP51)</f>
        <v>0</v>
      </c>
      <c r="AH51">
        <f>((EW51*1.15))</f>
        <v>150.64999999999998</v>
      </c>
      <c r="AI51">
        <f>((EX51*1.25))</f>
        <v>0</v>
      </c>
      <c r="AJ51">
        <f>(AS51)</f>
        <v>0</v>
      </c>
      <c r="AK51">
        <v>2259.9</v>
      </c>
      <c r="AL51">
        <v>344.4</v>
      </c>
      <c r="AM51">
        <v>212.5</v>
      </c>
      <c r="AN51">
        <v>49.35</v>
      </c>
      <c r="AO51">
        <v>1703</v>
      </c>
      <c r="AP51">
        <v>0</v>
      </c>
      <c r="AQ51">
        <v>131</v>
      </c>
      <c r="AR51">
        <v>0</v>
      </c>
      <c r="AS51">
        <v>0</v>
      </c>
      <c r="AT51">
        <v>87</v>
      </c>
      <c r="AU51">
        <v>45</v>
      </c>
      <c r="AV51">
        <v>1.047</v>
      </c>
      <c r="AW51">
        <v>1</v>
      </c>
      <c r="AX51">
        <v>1</v>
      </c>
      <c r="AY51">
        <v>1</v>
      </c>
      <c r="AZ51">
        <v>11.65</v>
      </c>
      <c r="BA51">
        <v>11.65</v>
      </c>
      <c r="BB51">
        <v>7.13</v>
      </c>
      <c r="BC51">
        <v>4.56</v>
      </c>
      <c r="BH51">
        <v>0</v>
      </c>
      <c r="BI51">
        <v>2</v>
      </c>
      <c r="BJ51" t="s">
        <v>110</v>
      </c>
      <c r="BM51">
        <v>333</v>
      </c>
      <c r="BN51">
        <v>0</v>
      </c>
      <c r="BO51" t="s">
        <v>108</v>
      </c>
      <c r="BP51">
        <v>1</v>
      </c>
      <c r="BQ51">
        <v>40</v>
      </c>
      <c r="BR51">
        <v>0</v>
      </c>
      <c r="BS51">
        <v>11.65</v>
      </c>
      <c r="BT51">
        <v>1</v>
      </c>
      <c r="BU51">
        <v>1</v>
      </c>
      <c r="BV51">
        <v>1</v>
      </c>
      <c r="BW51">
        <v>1</v>
      </c>
      <c r="BX51">
        <v>1</v>
      </c>
      <c r="BZ51">
        <v>87</v>
      </c>
      <c r="CA51">
        <v>45</v>
      </c>
      <c r="CF51">
        <v>0</v>
      </c>
      <c r="CG51">
        <v>0</v>
      </c>
      <c r="CM51">
        <v>0</v>
      </c>
      <c r="CO51">
        <v>0</v>
      </c>
      <c r="CP51">
        <f t="shared" si="44"/>
        <v>1646.51</v>
      </c>
      <c r="CQ51">
        <f t="shared" si="45"/>
        <v>1570.4639999999997</v>
      </c>
      <c r="CR51">
        <f t="shared" si="46"/>
        <v>1982.91984375</v>
      </c>
      <c r="CS51">
        <f t="shared" si="47"/>
        <v>752.4363656249999</v>
      </c>
      <c r="CT51">
        <f t="shared" si="48"/>
        <v>23888.2917975</v>
      </c>
      <c r="CU51">
        <f t="shared" si="49"/>
        <v>0</v>
      </c>
      <c r="CV51">
        <f t="shared" si="50"/>
        <v>157.73054999999997</v>
      </c>
      <c r="CW51">
        <f t="shared" si="51"/>
        <v>0</v>
      </c>
      <c r="CX51">
        <f t="shared" si="52"/>
        <v>0</v>
      </c>
      <c r="CY51">
        <f t="shared" si="53"/>
        <v>1246.971</v>
      </c>
      <c r="CZ51">
        <f t="shared" si="54"/>
        <v>644.985</v>
      </c>
      <c r="DE51" t="s">
        <v>35</v>
      </c>
      <c r="DF51" t="s">
        <v>35</v>
      </c>
      <c r="DG51" t="s">
        <v>36</v>
      </c>
      <c r="DI51" t="s">
        <v>36</v>
      </c>
      <c r="DJ51" t="s">
        <v>35</v>
      </c>
      <c r="DN51">
        <v>114</v>
      </c>
      <c r="DO51">
        <v>67</v>
      </c>
      <c r="DP51">
        <v>1.047</v>
      </c>
      <c r="DQ51">
        <v>1</v>
      </c>
      <c r="DR51">
        <v>1</v>
      </c>
      <c r="DS51">
        <v>1</v>
      </c>
      <c r="DT51">
        <v>1</v>
      </c>
      <c r="DU51">
        <v>1010</v>
      </c>
      <c r="DV51" t="s">
        <v>85</v>
      </c>
      <c r="DW51" t="s">
        <v>85</v>
      </c>
      <c r="DX51">
        <v>100</v>
      </c>
      <c r="EE51">
        <v>9298310</v>
      </c>
      <c r="EF51">
        <v>40</v>
      </c>
      <c r="EG51" t="s">
        <v>92</v>
      </c>
      <c r="EH51">
        <v>0</v>
      </c>
      <c r="EJ51">
        <v>2</v>
      </c>
      <c r="EK51">
        <v>333</v>
      </c>
      <c r="EL51" t="s">
        <v>93</v>
      </c>
      <c r="EM51" t="s">
        <v>94</v>
      </c>
      <c r="EQ51">
        <v>0</v>
      </c>
      <c r="ER51">
        <v>2259.9</v>
      </c>
      <c r="ES51">
        <v>344.4</v>
      </c>
      <c r="ET51">
        <v>212.5</v>
      </c>
      <c r="EU51">
        <v>49.35</v>
      </c>
      <c r="EV51">
        <v>1703</v>
      </c>
      <c r="EW51">
        <v>131</v>
      </c>
      <c r="EX51">
        <v>0</v>
      </c>
      <c r="EY51">
        <v>0</v>
      </c>
      <c r="EZ51">
        <v>0</v>
      </c>
      <c r="FQ51">
        <v>0</v>
      </c>
      <c r="FR51">
        <f t="shared" si="55"/>
        <v>0</v>
      </c>
      <c r="FS51">
        <v>0</v>
      </c>
      <c r="FX51">
        <v>87</v>
      </c>
      <c r="FY51">
        <v>45</v>
      </c>
    </row>
    <row r="52" spans="1:181" ht="12.75">
      <c r="A52">
        <v>18</v>
      </c>
      <c r="B52">
        <v>1</v>
      </c>
      <c r="C52">
        <v>38</v>
      </c>
      <c r="E52" t="s">
        <v>60</v>
      </c>
      <c r="F52" t="s">
        <v>111</v>
      </c>
      <c r="G52" t="s">
        <v>112</v>
      </c>
      <c r="H52" t="s">
        <v>98</v>
      </c>
      <c r="I52">
        <f>I51*J52</f>
        <v>6</v>
      </c>
      <c r="J52">
        <v>100</v>
      </c>
      <c r="O52">
        <f t="shared" si="32"/>
        <v>3871.58</v>
      </c>
      <c r="P52">
        <f t="shared" si="33"/>
        <v>3871.58</v>
      </c>
      <c r="Q52">
        <f t="shared" si="34"/>
        <v>0</v>
      </c>
      <c r="R52">
        <f t="shared" si="35"/>
        <v>0</v>
      </c>
      <c r="S52">
        <f t="shared" si="36"/>
        <v>0</v>
      </c>
      <c r="T52">
        <f t="shared" si="37"/>
        <v>0</v>
      </c>
      <c r="U52">
        <f t="shared" si="38"/>
        <v>0</v>
      </c>
      <c r="V52">
        <f t="shared" si="39"/>
        <v>0</v>
      </c>
      <c r="W52">
        <f t="shared" si="40"/>
        <v>0</v>
      </c>
      <c r="X52">
        <f t="shared" si="41"/>
        <v>0</v>
      </c>
      <c r="Y52">
        <f t="shared" si="42"/>
        <v>0</v>
      </c>
      <c r="AA52">
        <v>0</v>
      </c>
      <c r="AB52">
        <f t="shared" si="43"/>
        <v>261.24</v>
      </c>
      <c r="AC52">
        <f aca="true" t="shared" si="57" ref="AC52:AJ54">AL52</f>
        <v>261.24</v>
      </c>
      <c r="AD52">
        <f t="shared" si="57"/>
        <v>0</v>
      </c>
      <c r="AE52">
        <f t="shared" si="57"/>
        <v>0</v>
      </c>
      <c r="AF52">
        <f t="shared" si="57"/>
        <v>0</v>
      </c>
      <c r="AG52">
        <f t="shared" si="57"/>
        <v>0</v>
      </c>
      <c r="AH52">
        <f t="shared" si="57"/>
        <v>0</v>
      </c>
      <c r="AI52">
        <f t="shared" si="57"/>
        <v>0</v>
      </c>
      <c r="AJ52">
        <f t="shared" si="57"/>
        <v>0</v>
      </c>
      <c r="AK52">
        <v>261.24</v>
      </c>
      <c r="AL52">
        <v>261.24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1</v>
      </c>
      <c r="AW52">
        <v>1</v>
      </c>
      <c r="AX52">
        <v>1</v>
      </c>
      <c r="AY52">
        <v>1</v>
      </c>
      <c r="AZ52">
        <v>1</v>
      </c>
      <c r="BA52">
        <v>1</v>
      </c>
      <c r="BB52">
        <v>1</v>
      </c>
      <c r="BC52">
        <v>2.47</v>
      </c>
      <c r="BH52">
        <v>3</v>
      </c>
      <c r="BI52">
        <v>2</v>
      </c>
      <c r="BJ52" t="s">
        <v>113</v>
      </c>
      <c r="BM52">
        <v>333</v>
      </c>
      <c r="BN52">
        <v>0</v>
      </c>
      <c r="BO52" t="s">
        <v>111</v>
      </c>
      <c r="BP52">
        <v>1</v>
      </c>
      <c r="BQ52">
        <v>40</v>
      </c>
      <c r="BR52">
        <v>0</v>
      </c>
      <c r="BS52">
        <v>1</v>
      </c>
      <c r="BT52">
        <v>1</v>
      </c>
      <c r="BU52">
        <v>1</v>
      </c>
      <c r="BV52">
        <v>1</v>
      </c>
      <c r="BW52">
        <v>1</v>
      </c>
      <c r="BX52">
        <v>1</v>
      </c>
      <c r="BZ52">
        <v>0</v>
      </c>
      <c r="CA52">
        <v>0</v>
      </c>
      <c r="CF52">
        <v>0</v>
      </c>
      <c r="CG52">
        <v>0</v>
      </c>
      <c r="CM52">
        <v>0</v>
      </c>
      <c r="CO52">
        <v>0</v>
      </c>
      <c r="CP52">
        <f t="shared" si="44"/>
        <v>3871.58</v>
      </c>
      <c r="CQ52">
        <f t="shared" si="45"/>
        <v>645.2628000000001</v>
      </c>
      <c r="CR52">
        <f t="shared" si="46"/>
        <v>0</v>
      </c>
      <c r="CS52">
        <f t="shared" si="47"/>
        <v>0</v>
      </c>
      <c r="CT52">
        <f t="shared" si="48"/>
        <v>0</v>
      </c>
      <c r="CU52">
        <f t="shared" si="49"/>
        <v>0</v>
      </c>
      <c r="CV52">
        <f t="shared" si="50"/>
        <v>0</v>
      </c>
      <c r="CW52">
        <f t="shared" si="51"/>
        <v>0</v>
      </c>
      <c r="CX52">
        <f t="shared" si="52"/>
        <v>0</v>
      </c>
      <c r="CY52">
        <f t="shared" si="53"/>
        <v>0</v>
      </c>
      <c r="CZ52">
        <f t="shared" si="54"/>
        <v>0</v>
      </c>
      <c r="DN52">
        <v>114</v>
      </c>
      <c r="DO52">
        <v>67</v>
      </c>
      <c r="DP52">
        <v>1.047</v>
      </c>
      <c r="DQ52">
        <v>1</v>
      </c>
      <c r="DR52">
        <v>1</v>
      </c>
      <c r="DS52">
        <v>1</v>
      </c>
      <c r="DT52">
        <v>1</v>
      </c>
      <c r="DU52">
        <v>1010</v>
      </c>
      <c r="DV52" t="s">
        <v>98</v>
      </c>
      <c r="DW52" t="s">
        <v>98</v>
      </c>
      <c r="DX52">
        <v>1</v>
      </c>
      <c r="EE52">
        <v>9298310</v>
      </c>
      <c r="EF52">
        <v>40</v>
      </c>
      <c r="EG52" t="s">
        <v>92</v>
      </c>
      <c r="EH52">
        <v>0</v>
      </c>
      <c r="EJ52">
        <v>2</v>
      </c>
      <c r="EK52">
        <v>333</v>
      </c>
      <c r="EL52" t="s">
        <v>93</v>
      </c>
      <c r="EM52" t="s">
        <v>94</v>
      </c>
      <c r="EQ52">
        <v>0</v>
      </c>
      <c r="ER52">
        <v>261.24</v>
      </c>
      <c r="ES52">
        <v>261.24</v>
      </c>
      <c r="ET52">
        <v>0</v>
      </c>
      <c r="EU52">
        <v>0</v>
      </c>
      <c r="EV52">
        <v>0</v>
      </c>
      <c r="EW52">
        <v>0</v>
      </c>
      <c r="EX52">
        <v>0</v>
      </c>
      <c r="EZ52">
        <v>0</v>
      </c>
      <c r="FQ52">
        <v>0</v>
      </c>
      <c r="FR52">
        <f t="shared" si="55"/>
        <v>0</v>
      </c>
      <c r="FS52">
        <v>0</v>
      </c>
      <c r="FX52">
        <v>0</v>
      </c>
      <c r="FY52">
        <v>0</v>
      </c>
    </row>
    <row r="53" spans="1:181" ht="12.75">
      <c r="A53">
        <v>18</v>
      </c>
      <c r="B53">
        <v>1</v>
      </c>
      <c r="C53">
        <v>40</v>
      </c>
      <c r="E53" t="s">
        <v>61</v>
      </c>
      <c r="F53" t="s">
        <v>114</v>
      </c>
      <c r="G53" t="s">
        <v>115</v>
      </c>
      <c r="H53" t="s">
        <v>103</v>
      </c>
      <c r="I53">
        <f>I51*J53</f>
        <v>1.2</v>
      </c>
      <c r="J53">
        <v>20</v>
      </c>
      <c r="O53">
        <f t="shared" si="32"/>
        <v>193.91</v>
      </c>
      <c r="P53">
        <f t="shared" si="33"/>
        <v>193.91</v>
      </c>
      <c r="Q53">
        <f t="shared" si="34"/>
        <v>0</v>
      </c>
      <c r="R53">
        <f t="shared" si="35"/>
        <v>0</v>
      </c>
      <c r="S53">
        <f t="shared" si="36"/>
        <v>0</v>
      </c>
      <c r="T53">
        <f t="shared" si="37"/>
        <v>0</v>
      </c>
      <c r="U53">
        <f t="shared" si="38"/>
        <v>0</v>
      </c>
      <c r="V53">
        <f t="shared" si="39"/>
        <v>0</v>
      </c>
      <c r="W53">
        <f t="shared" si="40"/>
        <v>0</v>
      </c>
      <c r="X53">
        <f t="shared" si="41"/>
        <v>0</v>
      </c>
      <c r="Y53">
        <f t="shared" si="42"/>
        <v>0</v>
      </c>
      <c r="AA53">
        <v>0</v>
      </c>
      <c r="AB53">
        <f t="shared" si="43"/>
        <v>116.25</v>
      </c>
      <c r="AC53">
        <f t="shared" si="57"/>
        <v>116.25</v>
      </c>
      <c r="AD53">
        <f t="shared" si="57"/>
        <v>0</v>
      </c>
      <c r="AE53">
        <f t="shared" si="57"/>
        <v>0</v>
      </c>
      <c r="AF53">
        <f t="shared" si="57"/>
        <v>0</v>
      </c>
      <c r="AG53">
        <f t="shared" si="57"/>
        <v>0</v>
      </c>
      <c r="AH53">
        <f t="shared" si="57"/>
        <v>0</v>
      </c>
      <c r="AI53">
        <f t="shared" si="57"/>
        <v>0</v>
      </c>
      <c r="AJ53">
        <f t="shared" si="57"/>
        <v>0</v>
      </c>
      <c r="AK53">
        <v>116.25</v>
      </c>
      <c r="AL53">
        <v>116.25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1.39</v>
      </c>
      <c r="BH53">
        <v>3</v>
      </c>
      <c r="BI53">
        <v>2</v>
      </c>
      <c r="BJ53" t="s">
        <v>116</v>
      </c>
      <c r="BM53">
        <v>333</v>
      </c>
      <c r="BN53">
        <v>0</v>
      </c>
      <c r="BO53" t="s">
        <v>114</v>
      </c>
      <c r="BP53">
        <v>1</v>
      </c>
      <c r="BQ53">
        <v>40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Z53">
        <v>0</v>
      </c>
      <c r="CA53">
        <v>0</v>
      </c>
      <c r="CF53">
        <v>0</v>
      </c>
      <c r="CG53">
        <v>0</v>
      </c>
      <c r="CM53">
        <v>0</v>
      </c>
      <c r="CO53">
        <v>0</v>
      </c>
      <c r="CP53">
        <f t="shared" si="44"/>
        <v>193.91</v>
      </c>
      <c r="CQ53">
        <f t="shared" si="45"/>
        <v>161.58749999999998</v>
      </c>
      <c r="CR53">
        <f t="shared" si="46"/>
        <v>0</v>
      </c>
      <c r="CS53">
        <f t="shared" si="47"/>
        <v>0</v>
      </c>
      <c r="CT53">
        <f t="shared" si="48"/>
        <v>0</v>
      </c>
      <c r="CU53">
        <f t="shared" si="49"/>
        <v>0</v>
      </c>
      <c r="CV53">
        <f t="shared" si="50"/>
        <v>0</v>
      </c>
      <c r="CW53">
        <f t="shared" si="51"/>
        <v>0</v>
      </c>
      <c r="CX53">
        <f t="shared" si="52"/>
        <v>0</v>
      </c>
      <c r="CY53">
        <f t="shared" si="53"/>
        <v>0</v>
      </c>
      <c r="CZ53">
        <f t="shared" si="54"/>
        <v>0</v>
      </c>
      <c r="DN53">
        <v>114</v>
      </c>
      <c r="DO53">
        <v>67</v>
      </c>
      <c r="DP53">
        <v>1.047</v>
      </c>
      <c r="DQ53">
        <v>1</v>
      </c>
      <c r="DR53">
        <v>1</v>
      </c>
      <c r="DS53">
        <v>1</v>
      </c>
      <c r="DT53">
        <v>1</v>
      </c>
      <c r="DU53">
        <v>1010</v>
      </c>
      <c r="DV53" t="s">
        <v>103</v>
      </c>
      <c r="DW53" t="s">
        <v>103</v>
      </c>
      <c r="DX53">
        <v>10</v>
      </c>
      <c r="EE53">
        <v>9298310</v>
      </c>
      <c r="EF53">
        <v>40</v>
      </c>
      <c r="EG53" t="s">
        <v>92</v>
      </c>
      <c r="EH53">
        <v>0</v>
      </c>
      <c r="EJ53">
        <v>2</v>
      </c>
      <c r="EK53">
        <v>333</v>
      </c>
      <c r="EL53" t="s">
        <v>93</v>
      </c>
      <c r="EM53" t="s">
        <v>94</v>
      </c>
      <c r="EQ53">
        <v>0</v>
      </c>
      <c r="ER53">
        <v>116.25</v>
      </c>
      <c r="ES53">
        <v>116.25</v>
      </c>
      <c r="ET53">
        <v>0</v>
      </c>
      <c r="EU53">
        <v>0</v>
      </c>
      <c r="EV53">
        <v>0</v>
      </c>
      <c r="EW53">
        <v>0</v>
      </c>
      <c r="EX53">
        <v>0</v>
      </c>
      <c r="EZ53">
        <v>0</v>
      </c>
      <c r="FQ53">
        <v>0</v>
      </c>
      <c r="FR53">
        <f t="shared" si="55"/>
        <v>0</v>
      </c>
      <c r="FS53">
        <v>0</v>
      </c>
      <c r="FX53">
        <v>0</v>
      </c>
      <c r="FY53">
        <v>0</v>
      </c>
    </row>
    <row r="54" spans="1:181" ht="12.75">
      <c r="A54">
        <v>18</v>
      </c>
      <c r="B54">
        <v>1</v>
      </c>
      <c r="C54">
        <v>39</v>
      </c>
      <c r="E54" t="s">
        <v>62</v>
      </c>
      <c r="F54" t="s">
        <v>117</v>
      </c>
      <c r="G54" t="s">
        <v>118</v>
      </c>
      <c r="H54" t="s">
        <v>98</v>
      </c>
      <c r="I54">
        <f>I51*J54</f>
        <v>12</v>
      </c>
      <c r="J54">
        <v>200</v>
      </c>
      <c r="O54">
        <f t="shared" si="32"/>
        <v>61.43</v>
      </c>
      <c r="P54">
        <f t="shared" si="33"/>
        <v>61.43</v>
      </c>
      <c r="Q54">
        <f t="shared" si="34"/>
        <v>0</v>
      </c>
      <c r="R54">
        <f t="shared" si="35"/>
        <v>0</v>
      </c>
      <c r="S54">
        <f t="shared" si="36"/>
        <v>0</v>
      </c>
      <c r="T54">
        <f t="shared" si="37"/>
        <v>0</v>
      </c>
      <c r="U54">
        <f t="shared" si="38"/>
        <v>0</v>
      </c>
      <c r="V54">
        <f t="shared" si="39"/>
        <v>0</v>
      </c>
      <c r="W54">
        <f t="shared" si="40"/>
        <v>0</v>
      </c>
      <c r="X54">
        <f t="shared" si="41"/>
        <v>0</v>
      </c>
      <c r="Y54">
        <f t="shared" si="42"/>
        <v>0</v>
      </c>
      <c r="AA54">
        <v>0</v>
      </c>
      <c r="AB54">
        <f t="shared" si="43"/>
        <v>1.62</v>
      </c>
      <c r="AC54">
        <f t="shared" si="57"/>
        <v>1.62</v>
      </c>
      <c r="AD54">
        <f t="shared" si="57"/>
        <v>0</v>
      </c>
      <c r="AE54">
        <f t="shared" si="57"/>
        <v>0</v>
      </c>
      <c r="AF54">
        <f t="shared" si="57"/>
        <v>0</v>
      </c>
      <c r="AG54">
        <f t="shared" si="57"/>
        <v>0</v>
      </c>
      <c r="AH54">
        <f t="shared" si="57"/>
        <v>0</v>
      </c>
      <c r="AI54">
        <f t="shared" si="57"/>
        <v>0</v>
      </c>
      <c r="AJ54">
        <f t="shared" si="57"/>
        <v>0</v>
      </c>
      <c r="AK54">
        <v>1.62</v>
      </c>
      <c r="AL54">
        <v>1.62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1</v>
      </c>
      <c r="AW54">
        <v>1</v>
      </c>
      <c r="AX54">
        <v>1</v>
      </c>
      <c r="AY54">
        <v>1</v>
      </c>
      <c r="AZ54">
        <v>1</v>
      </c>
      <c r="BA54">
        <v>1</v>
      </c>
      <c r="BB54">
        <v>1</v>
      </c>
      <c r="BC54">
        <v>3.16</v>
      </c>
      <c r="BH54">
        <v>3</v>
      </c>
      <c r="BI54">
        <v>2</v>
      </c>
      <c r="BJ54" t="s">
        <v>119</v>
      </c>
      <c r="BM54">
        <v>333</v>
      </c>
      <c r="BN54">
        <v>0</v>
      </c>
      <c r="BO54" t="s">
        <v>117</v>
      </c>
      <c r="BP54">
        <v>1</v>
      </c>
      <c r="BQ54">
        <v>40</v>
      </c>
      <c r="BR54">
        <v>0</v>
      </c>
      <c r="BS54">
        <v>1</v>
      </c>
      <c r="BT54">
        <v>1</v>
      </c>
      <c r="BU54">
        <v>1</v>
      </c>
      <c r="BV54">
        <v>1</v>
      </c>
      <c r="BW54">
        <v>1</v>
      </c>
      <c r="BX54">
        <v>1</v>
      </c>
      <c r="BZ54">
        <v>0</v>
      </c>
      <c r="CA54">
        <v>0</v>
      </c>
      <c r="CF54">
        <v>0</v>
      </c>
      <c r="CG54">
        <v>0</v>
      </c>
      <c r="CM54">
        <v>0</v>
      </c>
      <c r="CO54">
        <v>0</v>
      </c>
      <c r="CP54">
        <f t="shared" si="44"/>
        <v>61.43</v>
      </c>
      <c r="CQ54">
        <f t="shared" si="45"/>
        <v>5.1192</v>
      </c>
      <c r="CR54">
        <f t="shared" si="46"/>
        <v>0</v>
      </c>
      <c r="CS54">
        <f t="shared" si="47"/>
        <v>0</v>
      </c>
      <c r="CT54">
        <f t="shared" si="48"/>
        <v>0</v>
      </c>
      <c r="CU54">
        <f t="shared" si="49"/>
        <v>0</v>
      </c>
      <c r="CV54">
        <f t="shared" si="50"/>
        <v>0</v>
      </c>
      <c r="CW54">
        <f t="shared" si="51"/>
        <v>0</v>
      </c>
      <c r="CX54">
        <f t="shared" si="52"/>
        <v>0</v>
      </c>
      <c r="CY54">
        <f t="shared" si="53"/>
        <v>0</v>
      </c>
      <c r="CZ54">
        <f t="shared" si="54"/>
        <v>0</v>
      </c>
      <c r="DN54">
        <v>114</v>
      </c>
      <c r="DO54">
        <v>67</v>
      </c>
      <c r="DP54">
        <v>1.047</v>
      </c>
      <c r="DQ54">
        <v>1</v>
      </c>
      <c r="DR54">
        <v>1</v>
      </c>
      <c r="DS54">
        <v>1</v>
      </c>
      <c r="DT54">
        <v>1</v>
      </c>
      <c r="DU54">
        <v>1010</v>
      </c>
      <c r="DV54" t="s">
        <v>98</v>
      </c>
      <c r="DW54" t="s">
        <v>98</v>
      </c>
      <c r="DX54">
        <v>1</v>
      </c>
      <c r="EE54">
        <v>9298310</v>
      </c>
      <c r="EF54">
        <v>40</v>
      </c>
      <c r="EG54" t="s">
        <v>92</v>
      </c>
      <c r="EH54">
        <v>0</v>
      </c>
      <c r="EJ54">
        <v>2</v>
      </c>
      <c r="EK54">
        <v>333</v>
      </c>
      <c r="EL54" t="s">
        <v>93</v>
      </c>
      <c r="EM54" t="s">
        <v>94</v>
      </c>
      <c r="EQ54">
        <v>0</v>
      </c>
      <c r="ER54">
        <v>1.62</v>
      </c>
      <c r="ES54">
        <v>1.62</v>
      </c>
      <c r="ET54">
        <v>0</v>
      </c>
      <c r="EU54">
        <v>0</v>
      </c>
      <c r="EV54">
        <v>0</v>
      </c>
      <c r="EW54">
        <v>0</v>
      </c>
      <c r="EX54">
        <v>0</v>
      </c>
      <c r="EZ54">
        <v>0</v>
      </c>
      <c r="FQ54">
        <v>0</v>
      </c>
      <c r="FR54">
        <f t="shared" si="55"/>
        <v>0</v>
      </c>
      <c r="FS54">
        <v>0</v>
      </c>
      <c r="FX54">
        <v>0</v>
      </c>
      <c r="FY54">
        <v>0</v>
      </c>
    </row>
    <row r="55" spans="1:181" ht="12.75">
      <c r="A55">
        <v>17</v>
      </c>
      <c r="B55">
        <v>1</v>
      </c>
      <c r="C55">
        <f>ROW(SmtRes!A41)</f>
        <v>41</v>
      </c>
      <c r="E55" t="s">
        <v>63</v>
      </c>
      <c r="F55" t="s">
        <v>120</v>
      </c>
      <c r="G55" t="s">
        <v>121</v>
      </c>
      <c r="H55" t="s">
        <v>85</v>
      </c>
      <c r="I55">
        <v>0.01</v>
      </c>
      <c r="J55">
        <v>0</v>
      </c>
      <c r="O55">
        <f t="shared" si="32"/>
        <v>72.32</v>
      </c>
      <c r="P55">
        <f t="shared" si="33"/>
        <v>1.07</v>
      </c>
      <c r="Q55">
        <f t="shared" si="34"/>
        <v>1.77</v>
      </c>
      <c r="R55">
        <f t="shared" si="35"/>
        <v>0.18</v>
      </c>
      <c r="S55">
        <f t="shared" si="36"/>
        <v>69.48</v>
      </c>
      <c r="T55">
        <f t="shared" si="37"/>
        <v>0</v>
      </c>
      <c r="U55">
        <f t="shared" si="38"/>
        <v>0.45874304999999993</v>
      </c>
      <c r="V55">
        <f t="shared" si="39"/>
        <v>0</v>
      </c>
      <c r="W55">
        <f t="shared" si="40"/>
        <v>0</v>
      </c>
      <c r="X55">
        <f t="shared" si="41"/>
        <v>60.45</v>
      </c>
      <c r="Y55">
        <f t="shared" si="42"/>
        <v>31.27</v>
      </c>
      <c r="AA55">
        <v>0</v>
      </c>
      <c r="AB55">
        <f t="shared" si="43"/>
        <v>612.6499999999999</v>
      </c>
      <c r="AC55">
        <f>(ES55)</f>
        <v>23.38</v>
      </c>
      <c r="AD55">
        <f>((ET55*1.25))</f>
        <v>19.675</v>
      </c>
      <c r="AE55">
        <f>((EU55*1.25))</f>
        <v>1.4749999999999999</v>
      </c>
      <c r="AF55">
        <f>((EV55*1.15))</f>
        <v>569.5949999999999</v>
      </c>
      <c r="AG55">
        <f>(AP55)</f>
        <v>0</v>
      </c>
      <c r="AH55">
        <f>((EW55*1.15))</f>
        <v>43.815</v>
      </c>
      <c r="AI55">
        <f>((EX55*1.25))</f>
        <v>0</v>
      </c>
      <c r="AJ55">
        <f>(AS55)</f>
        <v>0</v>
      </c>
      <c r="AK55">
        <v>534.42</v>
      </c>
      <c r="AL55">
        <v>23.38</v>
      </c>
      <c r="AM55">
        <v>15.74</v>
      </c>
      <c r="AN55">
        <v>1.18</v>
      </c>
      <c r="AO55">
        <v>495.3</v>
      </c>
      <c r="AP55">
        <v>0</v>
      </c>
      <c r="AQ55">
        <v>38.1</v>
      </c>
      <c r="AR55">
        <v>0</v>
      </c>
      <c r="AS55">
        <v>0</v>
      </c>
      <c r="AT55">
        <v>87</v>
      </c>
      <c r="AU55">
        <v>45</v>
      </c>
      <c r="AV55">
        <v>1.047</v>
      </c>
      <c r="AW55">
        <v>1</v>
      </c>
      <c r="AX55">
        <v>1</v>
      </c>
      <c r="AY55">
        <v>1</v>
      </c>
      <c r="AZ55">
        <v>11.65</v>
      </c>
      <c r="BA55">
        <v>11.65</v>
      </c>
      <c r="BB55">
        <v>8.61</v>
      </c>
      <c r="BC55">
        <v>4.56</v>
      </c>
      <c r="BH55">
        <v>0</v>
      </c>
      <c r="BI55">
        <v>2</v>
      </c>
      <c r="BJ55" t="s">
        <v>122</v>
      </c>
      <c r="BM55">
        <v>333</v>
      </c>
      <c r="BN55">
        <v>0</v>
      </c>
      <c r="BO55" t="s">
        <v>120</v>
      </c>
      <c r="BP55">
        <v>1</v>
      </c>
      <c r="BQ55">
        <v>40</v>
      </c>
      <c r="BR55">
        <v>0</v>
      </c>
      <c r="BS55">
        <v>11.65</v>
      </c>
      <c r="BT55">
        <v>1</v>
      </c>
      <c r="BU55">
        <v>1</v>
      </c>
      <c r="BV55">
        <v>1</v>
      </c>
      <c r="BW55">
        <v>1</v>
      </c>
      <c r="BX55">
        <v>1</v>
      </c>
      <c r="BZ55">
        <v>87</v>
      </c>
      <c r="CA55">
        <v>45</v>
      </c>
      <c r="CF55">
        <v>0</v>
      </c>
      <c r="CG55">
        <v>0</v>
      </c>
      <c r="CM55">
        <v>0</v>
      </c>
      <c r="CO55">
        <v>0</v>
      </c>
      <c r="CP55">
        <f t="shared" si="44"/>
        <v>72.32000000000001</v>
      </c>
      <c r="CQ55">
        <f t="shared" si="45"/>
        <v>106.6128</v>
      </c>
      <c r="CR55">
        <f t="shared" si="46"/>
        <v>177.36363225</v>
      </c>
      <c r="CS55">
        <f t="shared" si="47"/>
        <v>17.991386249999998</v>
      </c>
      <c r="CT55">
        <f t="shared" si="48"/>
        <v>6947.663492249999</v>
      </c>
      <c r="CU55">
        <f t="shared" si="49"/>
        <v>0</v>
      </c>
      <c r="CV55">
        <f t="shared" si="50"/>
        <v>45.87430499999999</v>
      </c>
      <c r="CW55">
        <f t="shared" si="51"/>
        <v>0</v>
      </c>
      <c r="CX55">
        <f t="shared" si="52"/>
        <v>0</v>
      </c>
      <c r="CY55">
        <f t="shared" si="53"/>
        <v>60.4476</v>
      </c>
      <c r="CZ55">
        <f t="shared" si="54"/>
        <v>31.266000000000002</v>
      </c>
      <c r="DE55" t="s">
        <v>35</v>
      </c>
      <c r="DF55" t="s">
        <v>35</v>
      </c>
      <c r="DG55" t="s">
        <v>36</v>
      </c>
      <c r="DI55" t="s">
        <v>36</v>
      </c>
      <c r="DJ55" t="s">
        <v>35</v>
      </c>
      <c r="DN55">
        <v>114</v>
      </c>
      <c r="DO55">
        <v>67</v>
      </c>
      <c r="DP55">
        <v>1.047</v>
      </c>
      <c r="DQ55">
        <v>1</v>
      </c>
      <c r="DR55">
        <v>1</v>
      </c>
      <c r="DS55">
        <v>1</v>
      </c>
      <c r="DT55">
        <v>1</v>
      </c>
      <c r="DU55">
        <v>1010</v>
      </c>
      <c r="DV55" t="s">
        <v>85</v>
      </c>
      <c r="DW55" t="s">
        <v>85</v>
      </c>
      <c r="DX55">
        <v>100</v>
      </c>
      <c r="EE55">
        <v>9298310</v>
      </c>
      <c r="EF55">
        <v>40</v>
      </c>
      <c r="EG55" t="s">
        <v>92</v>
      </c>
      <c r="EH55">
        <v>0</v>
      </c>
      <c r="EJ55">
        <v>2</v>
      </c>
      <c r="EK55">
        <v>333</v>
      </c>
      <c r="EL55" t="s">
        <v>93</v>
      </c>
      <c r="EM55" t="s">
        <v>94</v>
      </c>
      <c r="EQ55">
        <v>0</v>
      </c>
      <c r="ER55">
        <v>534.42</v>
      </c>
      <c r="ES55">
        <v>23.38</v>
      </c>
      <c r="ET55">
        <v>15.74</v>
      </c>
      <c r="EU55">
        <v>1.18</v>
      </c>
      <c r="EV55">
        <v>495.3</v>
      </c>
      <c r="EW55">
        <v>38.1</v>
      </c>
      <c r="EX55">
        <v>0</v>
      </c>
      <c r="EY55">
        <v>0</v>
      </c>
      <c r="EZ55">
        <v>0</v>
      </c>
      <c r="FQ55">
        <v>0</v>
      </c>
      <c r="FR55">
        <f t="shared" si="55"/>
        <v>0</v>
      </c>
      <c r="FS55">
        <v>0</v>
      </c>
      <c r="FX55">
        <v>87</v>
      </c>
      <c r="FY55">
        <v>45</v>
      </c>
    </row>
    <row r="56" spans="1:181" ht="12.75">
      <c r="A56">
        <v>18</v>
      </c>
      <c r="B56">
        <v>1</v>
      </c>
      <c r="C56">
        <v>41</v>
      </c>
      <c r="E56" t="s">
        <v>69</v>
      </c>
      <c r="F56" t="s">
        <v>123</v>
      </c>
      <c r="G56" t="s">
        <v>124</v>
      </c>
      <c r="H56" t="s">
        <v>98</v>
      </c>
      <c r="I56">
        <f>I55*J56</f>
        <v>1</v>
      </c>
      <c r="J56">
        <v>100</v>
      </c>
      <c r="O56">
        <f t="shared" si="32"/>
        <v>25.9</v>
      </c>
      <c r="P56">
        <f t="shared" si="33"/>
        <v>25.9</v>
      </c>
      <c r="Q56">
        <f t="shared" si="34"/>
        <v>0</v>
      </c>
      <c r="R56">
        <f t="shared" si="35"/>
        <v>0</v>
      </c>
      <c r="S56">
        <f t="shared" si="36"/>
        <v>0</v>
      </c>
      <c r="T56">
        <f t="shared" si="37"/>
        <v>0</v>
      </c>
      <c r="U56">
        <f t="shared" si="38"/>
        <v>0</v>
      </c>
      <c r="V56">
        <f t="shared" si="39"/>
        <v>0</v>
      </c>
      <c r="W56">
        <f t="shared" si="40"/>
        <v>0</v>
      </c>
      <c r="X56">
        <f t="shared" si="41"/>
        <v>0</v>
      </c>
      <c r="Y56">
        <f t="shared" si="42"/>
        <v>0</v>
      </c>
      <c r="AA56">
        <v>0</v>
      </c>
      <c r="AB56">
        <f t="shared" si="43"/>
        <v>11.46</v>
      </c>
      <c r="AC56">
        <f aca="true" t="shared" si="58" ref="AC56:AJ56">AL56</f>
        <v>11.46</v>
      </c>
      <c r="AD56">
        <f t="shared" si="58"/>
        <v>0</v>
      </c>
      <c r="AE56">
        <f t="shared" si="58"/>
        <v>0</v>
      </c>
      <c r="AF56">
        <f t="shared" si="58"/>
        <v>0</v>
      </c>
      <c r="AG56">
        <f t="shared" si="58"/>
        <v>0</v>
      </c>
      <c r="AH56">
        <f t="shared" si="58"/>
        <v>0</v>
      </c>
      <c r="AI56">
        <f t="shared" si="58"/>
        <v>0</v>
      </c>
      <c r="AJ56">
        <f t="shared" si="58"/>
        <v>0</v>
      </c>
      <c r="AK56">
        <v>11.46</v>
      </c>
      <c r="AL56">
        <v>11.46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1</v>
      </c>
      <c r="AW56">
        <v>1</v>
      </c>
      <c r="AX56">
        <v>1</v>
      </c>
      <c r="AY56">
        <v>1</v>
      </c>
      <c r="AZ56">
        <v>1</v>
      </c>
      <c r="BA56">
        <v>1</v>
      </c>
      <c r="BB56">
        <v>1</v>
      </c>
      <c r="BC56">
        <v>2.26</v>
      </c>
      <c r="BH56">
        <v>3</v>
      </c>
      <c r="BI56">
        <v>2</v>
      </c>
      <c r="BJ56" t="s">
        <v>125</v>
      </c>
      <c r="BM56">
        <v>333</v>
      </c>
      <c r="BN56">
        <v>0</v>
      </c>
      <c r="BO56" t="s">
        <v>123</v>
      </c>
      <c r="BP56">
        <v>1</v>
      </c>
      <c r="BQ56">
        <v>40</v>
      </c>
      <c r="BR56">
        <v>0</v>
      </c>
      <c r="BS56">
        <v>1</v>
      </c>
      <c r="BT56">
        <v>1</v>
      </c>
      <c r="BU56">
        <v>1</v>
      </c>
      <c r="BV56">
        <v>1</v>
      </c>
      <c r="BW56">
        <v>1</v>
      </c>
      <c r="BX56">
        <v>1</v>
      </c>
      <c r="BZ56">
        <v>0</v>
      </c>
      <c r="CA56">
        <v>0</v>
      </c>
      <c r="CF56">
        <v>0</v>
      </c>
      <c r="CG56">
        <v>0</v>
      </c>
      <c r="CM56">
        <v>0</v>
      </c>
      <c r="CO56">
        <v>0</v>
      </c>
      <c r="CP56">
        <f t="shared" si="44"/>
        <v>25.9</v>
      </c>
      <c r="CQ56">
        <f t="shared" si="45"/>
        <v>25.8996</v>
      </c>
      <c r="CR56">
        <f t="shared" si="46"/>
        <v>0</v>
      </c>
      <c r="CS56">
        <f t="shared" si="47"/>
        <v>0</v>
      </c>
      <c r="CT56">
        <f t="shared" si="48"/>
        <v>0</v>
      </c>
      <c r="CU56">
        <f t="shared" si="49"/>
        <v>0</v>
      </c>
      <c r="CV56">
        <f t="shared" si="50"/>
        <v>0</v>
      </c>
      <c r="CW56">
        <f t="shared" si="51"/>
        <v>0</v>
      </c>
      <c r="CX56">
        <f t="shared" si="52"/>
        <v>0</v>
      </c>
      <c r="CY56">
        <f t="shared" si="53"/>
        <v>0</v>
      </c>
      <c r="CZ56">
        <f t="shared" si="54"/>
        <v>0</v>
      </c>
      <c r="DN56">
        <v>114</v>
      </c>
      <c r="DO56">
        <v>67</v>
      </c>
      <c r="DP56">
        <v>1.047</v>
      </c>
      <c r="DQ56">
        <v>1</v>
      </c>
      <c r="DR56">
        <v>1</v>
      </c>
      <c r="DS56">
        <v>1</v>
      </c>
      <c r="DT56">
        <v>1</v>
      </c>
      <c r="DU56">
        <v>1010</v>
      </c>
      <c r="DV56" t="s">
        <v>98</v>
      </c>
      <c r="DW56" t="s">
        <v>98</v>
      </c>
      <c r="DX56">
        <v>1</v>
      </c>
      <c r="EE56">
        <v>9298310</v>
      </c>
      <c r="EF56">
        <v>40</v>
      </c>
      <c r="EG56" t="s">
        <v>92</v>
      </c>
      <c r="EH56">
        <v>0</v>
      </c>
      <c r="EJ56">
        <v>2</v>
      </c>
      <c r="EK56">
        <v>333</v>
      </c>
      <c r="EL56" t="s">
        <v>93</v>
      </c>
      <c r="EM56" t="s">
        <v>94</v>
      </c>
      <c r="EQ56">
        <v>0</v>
      </c>
      <c r="ER56">
        <v>11.46</v>
      </c>
      <c r="ES56">
        <v>11.46</v>
      </c>
      <c r="ET56">
        <v>0</v>
      </c>
      <c r="EU56">
        <v>0</v>
      </c>
      <c r="EV56">
        <v>0</v>
      </c>
      <c r="EW56">
        <v>0</v>
      </c>
      <c r="EX56">
        <v>0</v>
      </c>
      <c r="EZ56">
        <v>0</v>
      </c>
      <c r="FQ56">
        <v>0</v>
      </c>
      <c r="FR56">
        <f t="shared" si="55"/>
        <v>0</v>
      </c>
      <c r="FS56">
        <v>0</v>
      </c>
      <c r="FX56">
        <v>0</v>
      </c>
      <c r="FY56">
        <v>0</v>
      </c>
    </row>
    <row r="57" spans="1:181" ht="12.75">
      <c r="A57">
        <v>17</v>
      </c>
      <c r="B57">
        <v>1</v>
      </c>
      <c r="C57">
        <f>ROW(SmtRes!A48)</f>
        <v>48</v>
      </c>
      <c r="D57">
        <f>ROW(EtalonRes!A42)</f>
        <v>42</v>
      </c>
      <c r="E57" t="s">
        <v>74</v>
      </c>
      <c r="F57" t="s">
        <v>126</v>
      </c>
      <c r="G57" t="s">
        <v>127</v>
      </c>
      <c r="H57" t="s">
        <v>29</v>
      </c>
      <c r="I57">
        <v>0.08</v>
      </c>
      <c r="J57">
        <v>0</v>
      </c>
      <c r="O57">
        <f t="shared" si="32"/>
        <v>611.24</v>
      </c>
      <c r="P57">
        <f t="shared" si="33"/>
        <v>143.37</v>
      </c>
      <c r="Q57">
        <f t="shared" si="34"/>
        <v>12.83</v>
      </c>
      <c r="R57">
        <f t="shared" si="35"/>
        <v>4.46</v>
      </c>
      <c r="S57">
        <f t="shared" si="36"/>
        <v>455.04</v>
      </c>
      <c r="T57">
        <f t="shared" si="37"/>
        <v>0</v>
      </c>
      <c r="U57">
        <f t="shared" si="38"/>
        <v>3.25478796</v>
      </c>
      <c r="V57">
        <f t="shared" si="39"/>
        <v>0</v>
      </c>
      <c r="W57">
        <f t="shared" si="40"/>
        <v>0</v>
      </c>
      <c r="X57">
        <f t="shared" si="41"/>
        <v>395.88</v>
      </c>
      <c r="Y57">
        <f t="shared" si="42"/>
        <v>204.77</v>
      </c>
      <c r="AA57">
        <v>0</v>
      </c>
      <c r="AB57">
        <f t="shared" si="43"/>
        <v>1515.2325</v>
      </c>
      <c r="AC57">
        <f>(ES57)</f>
        <v>1018.27</v>
      </c>
      <c r="AD57">
        <f>((ET57*1.25))</f>
        <v>30.637500000000003</v>
      </c>
      <c r="AE57">
        <f>((EU57*1.25))</f>
        <v>4.575</v>
      </c>
      <c r="AF57">
        <f>((EV57*1.15))</f>
        <v>466.325</v>
      </c>
      <c r="AG57">
        <f>(AP57)</f>
        <v>0</v>
      </c>
      <c r="AH57">
        <f>((EW57*1.15))</f>
        <v>38.8585</v>
      </c>
      <c r="AI57">
        <f>((EX57*1.25))</f>
        <v>0</v>
      </c>
      <c r="AJ57">
        <f>(AS57)</f>
        <v>0</v>
      </c>
      <c r="AK57">
        <v>1448.28</v>
      </c>
      <c r="AL57">
        <v>1018.27</v>
      </c>
      <c r="AM57">
        <v>24.51</v>
      </c>
      <c r="AN57">
        <v>3.66</v>
      </c>
      <c r="AO57">
        <v>405.5</v>
      </c>
      <c r="AP57">
        <v>0</v>
      </c>
      <c r="AQ57">
        <v>33.79</v>
      </c>
      <c r="AR57">
        <v>0</v>
      </c>
      <c r="AS57">
        <v>0</v>
      </c>
      <c r="AT57">
        <v>87</v>
      </c>
      <c r="AU57">
        <v>45</v>
      </c>
      <c r="AV57">
        <v>1.047</v>
      </c>
      <c r="AW57">
        <v>1</v>
      </c>
      <c r="AX57">
        <v>1</v>
      </c>
      <c r="AY57">
        <v>1</v>
      </c>
      <c r="AZ57">
        <v>11.65</v>
      </c>
      <c r="BA57">
        <v>11.65</v>
      </c>
      <c r="BB57">
        <v>5</v>
      </c>
      <c r="BC57">
        <v>1.76</v>
      </c>
      <c r="BH57">
        <v>0</v>
      </c>
      <c r="BI57">
        <v>2</v>
      </c>
      <c r="BJ57" t="s">
        <v>128</v>
      </c>
      <c r="BM57">
        <v>335</v>
      </c>
      <c r="BN57">
        <v>0</v>
      </c>
      <c r="BO57" t="s">
        <v>126</v>
      </c>
      <c r="BP57">
        <v>1</v>
      </c>
      <c r="BQ57">
        <v>40</v>
      </c>
      <c r="BR57">
        <v>0</v>
      </c>
      <c r="BS57">
        <v>11.65</v>
      </c>
      <c r="BT57">
        <v>1</v>
      </c>
      <c r="BU57">
        <v>1</v>
      </c>
      <c r="BV57">
        <v>1</v>
      </c>
      <c r="BW57">
        <v>1</v>
      </c>
      <c r="BX57">
        <v>1</v>
      </c>
      <c r="BZ57">
        <v>87</v>
      </c>
      <c r="CA57">
        <v>45</v>
      </c>
      <c r="CF57">
        <v>0</v>
      </c>
      <c r="CG57">
        <v>0</v>
      </c>
      <c r="CM57">
        <v>0</v>
      </c>
      <c r="CO57">
        <v>0</v>
      </c>
      <c r="CP57">
        <f t="shared" si="44"/>
        <v>611.24</v>
      </c>
      <c r="CQ57">
        <f t="shared" si="45"/>
        <v>1792.1552</v>
      </c>
      <c r="CR57">
        <f t="shared" si="46"/>
        <v>160.3873125</v>
      </c>
      <c r="CS57">
        <f t="shared" si="47"/>
        <v>55.80379125</v>
      </c>
      <c r="CT57">
        <f t="shared" si="48"/>
        <v>5688.0225037499995</v>
      </c>
      <c r="CU57">
        <f t="shared" si="49"/>
        <v>0</v>
      </c>
      <c r="CV57">
        <f t="shared" si="50"/>
        <v>40.6848495</v>
      </c>
      <c r="CW57">
        <f t="shared" si="51"/>
        <v>0</v>
      </c>
      <c r="CX57">
        <f t="shared" si="52"/>
        <v>0</v>
      </c>
      <c r="CY57">
        <f t="shared" si="53"/>
        <v>395.88480000000004</v>
      </c>
      <c r="CZ57">
        <f t="shared" si="54"/>
        <v>204.768</v>
      </c>
      <c r="DE57" t="s">
        <v>35</v>
      </c>
      <c r="DF57" t="s">
        <v>35</v>
      </c>
      <c r="DG57" t="s">
        <v>36</v>
      </c>
      <c r="DI57" t="s">
        <v>36</v>
      </c>
      <c r="DJ57" t="s">
        <v>35</v>
      </c>
      <c r="DN57">
        <v>114</v>
      </c>
      <c r="DO57">
        <v>67</v>
      </c>
      <c r="DP57">
        <v>1.047</v>
      </c>
      <c r="DQ57">
        <v>1</v>
      </c>
      <c r="DR57">
        <v>1</v>
      </c>
      <c r="DS57">
        <v>1</v>
      </c>
      <c r="DT57">
        <v>1</v>
      </c>
      <c r="DU57">
        <v>1003</v>
      </c>
      <c r="DV57" t="s">
        <v>29</v>
      </c>
      <c r="DW57" t="s">
        <v>29</v>
      </c>
      <c r="DX57">
        <v>100</v>
      </c>
      <c r="EE57">
        <v>9298312</v>
      </c>
      <c r="EF57">
        <v>40</v>
      </c>
      <c r="EG57" t="s">
        <v>92</v>
      </c>
      <c r="EH57">
        <v>0</v>
      </c>
      <c r="EJ57">
        <v>2</v>
      </c>
      <c r="EK57">
        <v>335</v>
      </c>
      <c r="EL57" t="s">
        <v>129</v>
      </c>
      <c r="EM57" t="s">
        <v>130</v>
      </c>
      <c r="EQ57">
        <v>0</v>
      </c>
      <c r="ER57">
        <v>1448.28</v>
      </c>
      <c r="ES57">
        <v>1018.27</v>
      </c>
      <c r="ET57">
        <v>24.51</v>
      </c>
      <c r="EU57">
        <v>3.66</v>
      </c>
      <c r="EV57">
        <v>405.5</v>
      </c>
      <c r="EW57">
        <v>33.79</v>
      </c>
      <c r="EX57">
        <v>0</v>
      </c>
      <c r="EY57">
        <v>0</v>
      </c>
      <c r="EZ57">
        <v>0</v>
      </c>
      <c r="FQ57">
        <v>0</v>
      </c>
      <c r="FR57">
        <f t="shared" si="55"/>
        <v>0</v>
      </c>
      <c r="FS57">
        <v>0</v>
      </c>
      <c r="FX57">
        <v>87</v>
      </c>
      <c r="FY57">
        <v>45</v>
      </c>
    </row>
    <row r="58" spans="1:181" ht="12.75">
      <c r="A58">
        <v>18</v>
      </c>
      <c r="B58">
        <v>1</v>
      </c>
      <c r="C58">
        <v>42</v>
      </c>
      <c r="E58" t="s">
        <v>131</v>
      </c>
      <c r="F58" t="s">
        <v>132</v>
      </c>
      <c r="G58" t="s">
        <v>133</v>
      </c>
      <c r="H58" t="s">
        <v>72</v>
      </c>
      <c r="I58">
        <f>I57*J58</f>
        <v>8</v>
      </c>
      <c r="J58">
        <v>100</v>
      </c>
      <c r="O58">
        <f t="shared" si="32"/>
        <v>53.5</v>
      </c>
      <c r="P58">
        <f t="shared" si="33"/>
        <v>53.5</v>
      </c>
      <c r="Q58">
        <f t="shared" si="34"/>
        <v>0</v>
      </c>
      <c r="R58">
        <f t="shared" si="35"/>
        <v>0</v>
      </c>
      <c r="S58">
        <f t="shared" si="36"/>
        <v>0</v>
      </c>
      <c r="T58">
        <f t="shared" si="37"/>
        <v>0</v>
      </c>
      <c r="U58">
        <f t="shared" si="38"/>
        <v>0</v>
      </c>
      <c r="V58">
        <f t="shared" si="39"/>
        <v>0</v>
      </c>
      <c r="W58">
        <f t="shared" si="40"/>
        <v>0</v>
      </c>
      <c r="X58">
        <f t="shared" si="41"/>
        <v>0</v>
      </c>
      <c r="Y58">
        <f t="shared" si="42"/>
        <v>0</v>
      </c>
      <c r="AA58">
        <v>0</v>
      </c>
      <c r="AB58">
        <f t="shared" si="43"/>
        <v>3.8</v>
      </c>
      <c r="AC58">
        <f aca="true" t="shared" si="59" ref="AC58:AJ58">AL58</f>
        <v>3.8</v>
      </c>
      <c r="AD58">
        <f t="shared" si="59"/>
        <v>0</v>
      </c>
      <c r="AE58">
        <f t="shared" si="59"/>
        <v>0</v>
      </c>
      <c r="AF58">
        <f t="shared" si="59"/>
        <v>0</v>
      </c>
      <c r="AG58">
        <f t="shared" si="59"/>
        <v>0</v>
      </c>
      <c r="AH58">
        <f t="shared" si="59"/>
        <v>0</v>
      </c>
      <c r="AI58">
        <f t="shared" si="59"/>
        <v>0</v>
      </c>
      <c r="AJ58">
        <f t="shared" si="59"/>
        <v>0</v>
      </c>
      <c r="AK58">
        <v>3.8</v>
      </c>
      <c r="AL58">
        <v>3.8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1</v>
      </c>
      <c r="AW58">
        <v>1</v>
      </c>
      <c r="AX58">
        <v>1</v>
      </c>
      <c r="AY58">
        <v>1</v>
      </c>
      <c r="AZ58">
        <v>1</v>
      </c>
      <c r="BA58">
        <v>1</v>
      </c>
      <c r="BB58">
        <v>1</v>
      </c>
      <c r="BC58">
        <v>1.76</v>
      </c>
      <c r="BH58">
        <v>3</v>
      </c>
      <c r="BI58">
        <v>2</v>
      </c>
      <c r="BJ58" t="s">
        <v>134</v>
      </c>
      <c r="BM58">
        <v>335</v>
      </c>
      <c r="BN58">
        <v>0</v>
      </c>
      <c r="BO58" t="s">
        <v>132</v>
      </c>
      <c r="BP58">
        <v>1</v>
      </c>
      <c r="BQ58">
        <v>40</v>
      </c>
      <c r="BR58">
        <v>0</v>
      </c>
      <c r="BS58">
        <v>1</v>
      </c>
      <c r="BT58">
        <v>1</v>
      </c>
      <c r="BU58">
        <v>1</v>
      </c>
      <c r="BV58">
        <v>1</v>
      </c>
      <c r="BW58">
        <v>1</v>
      </c>
      <c r="BX58">
        <v>1</v>
      </c>
      <c r="BZ58">
        <v>0</v>
      </c>
      <c r="CA58">
        <v>0</v>
      </c>
      <c r="CF58">
        <v>0</v>
      </c>
      <c r="CG58">
        <v>0</v>
      </c>
      <c r="CM58">
        <v>0</v>
      </c>
      <c r="CO58">
        <v>0</v>
      </c>
      <c r="CP58">
        <f t="shared" si="44"/>
        <v>53.5</v>
      </c>
      <c r="CQ58">
        <f t="shared" si="45"/>
        <v>6.688</v>
      </c>
      <c r="CR58">
        <f t="shared" si="46"/>
        <v>0</v>
      </c>
      <c r="CS58">
        <f t="shared" si="47"/>
        <v>0</v>
      </c>
      <c r="CT58">
        <f t="shared" si="48"/>
        <v>0</v>
      </c>
      <c r="CU58">
        <f t="shared" si="49"/>
        <v>0</v>
      </c>
      <c r="CV58">
        <f t="shared" si="50"/>
        <v>0</v>
      </c>
      <c r="CW58">
        <f t="shared" si="51"/>
        <v>0</v>
      </c>
      <c r="CX58">
        <f t="shared" si="52"/>
        <v>0</v>
      </c>
      <c r="CY58">
        <f t="shared" si="53"/>
        <v>0</v>
      </c>
      <c r="CZ58">
        <f t="shared" si="54"/>
        <v>0</v>
      </c>
      <c r="DN58">
        <v>114</v>
      </c>
      <c r="DO58">
        <v>67</v>
      </c>
      <c r="DP58">
        <v>1.047</v>
      </c>
      <c r="DQ58">
        <v>1</v>
      </c>
      <c r="DR58">
        <v>1</v>
      </c>
      <c r="DS58">
        <v>1</v>
      </c>
      <c r="DT58">
        <v>1</v>
      </c>
      <c r="DU58">
        <v>1003</v>
      </c>
      <c r="DV58" t="s">
        <v>72</v>
      </c>
      <c r="DW58" t="s">
        <v>72</v>
      </c>
      <c r="DX58">
        <v>1</v>
      </c>
      <c r="EE58">
        <v>9298312</v>
      </c>
      <c r="EF58">
        <v>40</v>
      </c>
      <c r="EG58" t="s">
        <v>92</v>
      </c>
      <c r="EH58">
        <v>0</v>
      </c>
      <c r="EJ58">
        <v>2</v>
      </c>
      <c r="EK58">
        <v>335</v>
      </c>
      <c r="EL58" t="s">
        <v>129</v>
      </c>
      <c r="EM58" t="s">
        <v>130</v>
      </c>
      <c r="EQ58">
        <v>0</v>
      </c>
      <c r="ER58">
        <v>3.8</v>
      </c>
      <c r="ES58">
        <v>3.8</v>
      </c>
      <c r="ET58">
        <v>0</v>
      </c>
      <c r="EU58">
        <v>0</v>
      </c>
      <c r="EV58">
        <v>0</v>
      </c>
      <c r="EW58">
        <v>0</v>
      </c>
      <c r="EX58">
        <v>0</v>
      </c>
      <c r="EZ58">
        <v>0</v>
      </c>
      <c r="FQ58">
        <v>0</v>
      </c>
      <c r="FR58">
        <f t="shared" si="55"/>
        <v>0</v>
      </c>
      <c r="FS58">
        <v>0</v>
      </c>
      <c r="FX58">
        <v>0</v>
      </c>
      <c r="FY58">
        <v>0</v>
      </c>
    </row>
    <row r="59" spans="1:181" ht="12.75">
      <c r="A59">
        <v>17</v>
      </c>
      <c r="B59">
        <v>1</v>
      </c>
      <c r="C59">
        <f>ROW(SmtRes!A49)</f>
        <v>49</v>
      </c>
      <c r="E59" t="s">
        <v>135</v>
      </c>
      <c r="F59" t="s">
        <v>136</v>
      </c>
      <c r="G59" t="s">
        <v>137</v>
      </c>
      <c r="H59" t="s">
        <v>29</v>
      </c>
      <c r="I59">
        <v>0.08</v>
      </c>
      <c r="J59">
        <v>0</v>
      </c>
      <c r="O59">
        <f t="shared" si="32"/>
        <v>44.59</v>
      </c>
      <c r="P59">
        <f t="shared" si="33"/>
        <v>1.21</v>
      </c>
      <c r="Q59">
        <f t="shared" si="34"/>
        <v>0.63</v>
      </c>
      <c r="R59">
        <f t="shared" si="35"/>
        <v>0.24</v>
      </c>
      <c r="S59">
        <f t="shared" si="36"/>
        <v>42.75</v>
      </c>
      <c r="T59">
        <f t="shared" si="37"/>
        <v>0</v>
      </c>
      <c r="U59">
        <f t="shared" si="38"/>
        <v>0.29764115999999996</v>
      </c>
      <c r="V59">
        <f t="shared" si="39"/>
        <v>0</v>
      </c>
      <c r="W59">
        <f t="shared" si="40"/>
        <v>0</v>
      </c>
      <c r="X59">
        <f t="shared" si="41"/>
        <v>37.19</v>
      </c>
      <c r="Y59">
        <f t="shared" si="42"/>
        <v>19.24</v>
      </c>
      <c r="AA59">
        <v>0</v>
      </c>
      <c r="AB59">
        <f t="shared" si="43"/>
        <v>48.5875</v>
      </c>
      <c r="AC59">
        <f>(ES59)</f>
        <v>3.71</v>
      </c>
      <c r="AD59">
        <f>((ET59*1.25))</f>
        <v>1.0625</v>
      </c>
      <c r="AE59">
        <f>((EU59*1.25))</f>
        <v>0.25</v>
      </c>
      <c r="AF59">
        <f>((EV59*1.15))</f>
        <v>43.815</v>
      </c>
      <c r="AG59">
        <f>(AP59)</f>
        <v>0</v>
      </c>
      <c r="AH59">
        <f>((EW59*1.15))</f>
        <v>3.5534999999999997</v>
      </c>
      <c r="AI59">
        <f>((EX59*1.25))</f>
        <v>0</v>
      </c>
      <c r="AJ59">
        <f>(AS59)</f>
        <v>0</v>
      </c>
      <c r="AK59">
        <v>42.66</v>
      </c>
      <c r="AL59">
        <v>3.71</v>
      </c>
      <c r="AM59">
        <v>0.85</v>
      </c>
      <c r="AN59">
        <v>0.2</v>
      </c>
      <c r="AO59">
        <v>38.1</v>
      </c>
      <c r="AP59">
        <v>0</v>
      </c>
      <c r="AQ59">
        <v>3.09</v>
      </c>
      <c r="AR59">
        <v>0</v>
      </c>
      <c r="AS59">
        <v>0</v>
      </c>
      <c r="AT59">
        <v>87</v>
      </c>
      <c r="AU59">
        <v>45</v>
      </c>
      <c r="AV59">
        <v>1.047</v>
      </c>
      <c r="AW59">
        <v>1</v>
      </c>
      <c r="AX59">
        <v>1</v>
      </c>
      <c r="AY59">
        <v>1</v>
      </c>
      <c r="AZ59">
        <v>11.65</v>
      </c>
      <c r="BA59">
        <v>11.65</v>
      </c>
      <c r="BB59">
        <v>7.13</v>
      </c>
      <c r="BC59">
        <v>4.07</v>
      </c>
      <c r="BH59">
        <v>0</v>
      </c>
      <c r="BI59">
        <v>2</v>
      </c>
      <c r="BJ59" t="s">
        <v>138</v>
      </c>
      <c r="BM59">
        <v>331</v>
      </c>
      <c r="BN59">
        <v>0</v>
      </c>
      <c r="BO59" t="s">
        <v>136</v>
      </c>
      <c r="BP59">
        <v>1</v>
      </c>
      <c r="BQ59">
        <v>40</v>
      </c>
      <c r="BR59">
        <v>0</v>
      </c>
      <c r="BS59">
        <v>11.65</v>
      </c>
      <c r="BT59">
        <v>1</v>
      </c>
      <c r="BU59">
        <v>1</v>
      </c>
      <c r="BV59">
        <v>1</v>
      </c>
      <c r="BW59">
        <v>1</v>
      </c>
      <c r="BX59">
        <v>1</v>
      </c>
      <c r="BZ59">
        <v>87</v>
      </c>
      <c r="CA59">
        <v>45</v>
      </c>
      <c r="CF59">
        <v>0</v>
      </c>
      <c r="CG59">
        <v>0</v>
      </c>
      <c r="CM59">
        <v>0</v>
      </c>
      <c r="CO59">
        <v>0</v>
      </c>
      <c r="CP59">
        <f t="shared" si="44"/>
        <v>44.59</v>
      </c>
      <c r="CQ59">
        <f t="shared" si="45"/>
        <v>15.0997</v>
      </c>
      <c r="CR59">
        <f t="shared" si="46"/>
        <v>7.931679375</v>
      </c>
      <c r="CS59">
        <f t="shared" si="47"/>
        <v>3.0493875</v>
      </c>
      <c r="CT59">
        <f t="shared" si="48"/>
        <v>534.43565325</v>
      </c>
      <c r="CU59">
        <f t="shared" si="49"/>
        <v>0</v>
      </c>
      <c r="CV59">
        <f t="shared" si="50"/>
        <v>3.7205144999999993</v>
      </c>
      <c r="CW59">
        <f t="shared" si="51"/>
        <v>0</v>
      </c>
      <c r="CX59">
        <f t="shared" si="52"/>
        <v>0</v>
      </c>
      <c r="CY59">
        <f t="shared" si="53"/>
        <v>37.1925</v>
      </c>
      <c r="CZ59">
        <f t="shared" si="54"/>
        <v>19.2375</v>
      </c>
      <c r="DE59" t="s">
        <v>35</v>
      </c>
      <c r="DF59" t="s">
        <v>35</v>
      </c>
      <c r="DG59" t="s">
        <v>36</v>
      </c>
      <c r="DI59" t="s">
        <v>36</v>
      </c>
      <c r="DJ59" t="s">
        <v>35</v>
      </c>
      <c r="DN59">
        <v>114</v>
      </c>
      <c r="DO59">
        <v>67</v>
      </c>
      <c r="DP59">
        <v>1.047</v>
      </c>
      <c r="DQ59">
        <v>1</v>
      </c>
      <c r="DR59">
        <v>1</v>
      </c>
      <c r="DS59">
        <v>1</v>
      </c>
      <c r="DT59">
        <v>1</v>
      </c>
      <c r="DU59">
        <v>1003</v>
      </c>
      <c r="DV59" t="s">
        <v>29</v>
      </c>
      <c r="DW59" t="s">
        <v>29</v>
      </c>
      <c r="DX59">
        <v>100</v>
      </c>
      <c r="EE59">
        <v>9298308</v>
      </c>
      <c r="EF59">
        <v>40</v>
      </c>
      <c r="EG59" t="s">
        <v>92</v>
      </c>
      <c r="EH59">
        <v>0</v>
      </c>
      <c r="EJ59">
        <v>2</v>
      </c>
      <c r="EK59">
        <v>331</v>
      </c>
      <c r="EL59" t="s">
        <v>139</v>
      </c>
      <c r="EM59" t="s">
        <v>140</v>
      </c>
      <c r="EQ59">
        <v>0</v>
      </c>
      <c r="ER59">
        <v>42.66</v>
      </c>
      <c r="ES59">
        <v>3.71</v>
      </c>
      <c r="ET59">
        <v>0.85</v>
      </c>
      <c r="EU59">
        <v>0.2</v>
      </c>
      <c r="EV59">
        <v>38.1</v>
      </c>
      <c r="EW59">
        <v>3.09</v>
      </c>
      <c r="EX59">
        <v>0</v>
      </c>
      <c r="EY59">
        <v>0</v>
      </c>
      <c r="EZ59">
        <v>0</v>
      </c>
      <c r="FQ59">
        <v>0</v>
      </c>
      <c r="FR59">
        <f t="shared" si="55"/>
        <v>0</v>
      </c>
      <c r="FS59">
        <v>0</v>
      </c>
      <c r="FX59">
        <v>87</v>
      </c>
      <c r="FY59">
        <v>45</v>
      </c>
    </row>
    <row r="60" spans="1:181" ht="12.75">
      <c r="A60">
        <v>18</v>
      </c>
      <c r="B60">
        <v>1</v>
      </c>
      <c r="C60">
        <v>49</v>
      </c>
      <c r="E60" t="s">
        <v>141</v>
      </c>
      <c r="F60" t="s">
        <v>142</v>
      </c>
      <c r="G60" t="s">
        <v>143</v>
      </c>
      <c r="H60" t="s">
        <v>144</v>
      </c>
      <c r="I60">
        <f>I59*J60</f>
        <v>0.008</v>
      </c>
      <c r="J60">
        <v>0.1</v>
      </c>
      <c r="O60">
        <f t="shared" si="32"/>
        <v>75.24</v>
      </c>
      <c r="P60">
        <f t="shared" si="33"/>
        <v>75.24</v>
      </c>
      <c r="Q60">
        <f t="shared" si="34"/>
        <v>0</v>
      </c>
      <c r="R60">
        <f t="shared" si="35"/>
        <v>0</v>
      </c>
      <c r="S60">
        <f t="shared" si="36"/>
        <v>0</v>
      </c>
      <c r="T60">
        <f t="shared" si="37"/>
        <v>0</v>
      </c>
      <c r="U60">
        <f t="shared" si="38"/>
        <v>0</v>
      </c>
      <c r="V60">
        <f t="shared" si="39"/>
        <v>0</v>
      </c>
      <c r="W60">
        <f t="shared" si="40"/>
        <v>0</v>
      </c>
      <c r="X60">
        <f t="shared" si="41"/>
        <v>0</v>
      </c>
      <c r="Y60">
        <f t="shared" si="42"/>
        <v>0</v>
      </c>
      <c r="AA60">
        <v>0</v>
      </c>
      <c r="AB60">
        <f t="shared" si="43"/>
        <v>3984.91</v>
      </c>
      <c r="AC60">
        <f aca="true" t="shared" si="60" ref="AC60:AJ60">AL60</f>
        <v>3984.91</v>
      </c>
      <c r="AD60">
        <f t="shared" si="60"/>
        <v>0</v>
      </c>
      <c r="AE60">
        <f t="shared" si="60"/>
        <v>0</v>
      </c>
      <c r="AF60">
        <f t="shared" si="60"/>
        <v>0</v>
      </c>
      <c r="AG60">
        <f t="shared" si="60"/>
        <v>0</v>
      </c>
      <c r="AH60">
        <f t="shared" si="60"/>
        <v>0</v>
      </c>
      <c r="AI60">
        <f t="shared" si="60"/>
        <v>0</v>
      </c>
      <c r="AJ60">
        <f t="shared" si="60"/>
        <v>0</v>
      </c>
      <c r="AK60">
        <v>3984.91</v>
      </c>
      <c r="AL60">
        <v>3984.91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1</v>
      </c>
      <c r="AW60">
        <v>1</v>
      </c>
      <c r="AX60">
        <v>1</v>
      </c>
      <c r="AY60">
        <v>1</v>
      </c>
      <c r="AZ60">
        <v>1</v>
      </c>
      <c r="BA60">
        <v>1</v>
      </c>
      <c r="BB60">
        <v>1</v>
      </c>
      <c r="BC60">
        <v>2.36</v>
      </c>
      <c r="BH60">
        <v>3</v>
      </c>
      <c r="BI60">
        <v>2</v>
      </c>
      <c r="BJ60" t="s">
        <v>145</v>
      </c>
      <c r="BM60">
        <v>331</v>
      </c>
      <c r="BN60">
        <v>0</v>
      </c>
      <c r="BO60" t="s">
        <v>142</v>
      </c>
      <c r="BP60">
        <v>1</v>
      </c>
      <c r="BQ60">
        <v>40</v>
      </c>
      <c r="BR60">
        <v>0</v>
      </c>
      <c r="BS60">
        <v>1</v>
      </c>
      <c r="BT60">
        <v>1</v>
      </c>
      <c r="BU60">
        <v>1</v>
      </c>
      <c r="BV60">
        <v>1</v>
      </c>
      <c r="BW60">
        <v>1</v>
      </c>
      <c r="BX60">
        <v>1</v>
      </c>
      <c r="BZ60">
        <v>0</v>
      </c>
      <c r="CA60">
        <v>0</v>
      </c>
      <c r="CF60">
        <v>0</v>
      </c>
      <c r="CG60">
        <v>0</v>
      </c>
      <c r="CM60">
        <v>0</v>
      </c>
      <c r="CO60">
        <v>0</v>
      </c>
      <c r="CP60">
        <f t="shared" si="44"/>
        <v>75.24</v>
      </c>
      <c r="CQ60">
        <f t="shared" si="45"/>
        <v>9404.3876</v>
      </c>
      <c r="CR60">
        <f t="shared" si="46"/>
        <v>0</v>
      </c>
      <c r="CS60">
        <f t="shared" si="47"/>
        <v>0</v>
      </c>
      <c r="CT60">
        <f t="shared" si="48"/>
        <v>0</v>
      </c>
      <c r="CU60">
        <f t="shared" si="49"/>
        <v>0</v>
      </c>
      <c r="CV60">
        <f t="shared" si="50"/>
        <v>0</v>
      </c>
      <c r="CW60">
        <f t="shared" si="51"/>
        <v>0</v>
      </c>
      <c r="CX60">
        <f t="shared" si="52"/>
        <v>0</v>
      </c>
      <c r="CY60">
        <f t="shared" si="53"/>
        <v>0</v>
      </c>
      <c r="CZ60">
        <f t="shared" si="54"/>
        <v>0</v>
      </c>
      <c r="DN60">
        <v>114</v>
      </c>
      <c r="DO60">
        <v>67</v>
      </c>
      <c r="DP60">
        <v>1.047</v>
      </c>
      <c r="DQ60">
        <v>1</v>
      </c>
      <c r="DR60">
        <v>1</v>
      </c>
      <c r="DS60">
        <v>1</v>
      </c>
      <c r="DT60">
        <v>1</v>
      </c>
      <c r="DU60">
        <v>1003</v>
      </c>
      <c r="DV60" t="s">
        <v>144</v>
      </c>
      <c r="DW60" t="s">
        <v>144</v>
      </c>
      <c r="DX60">
        <v>1000</v>
      </c>
      <c r="EE60">
        <v>9298308</v>
      </c>
      <c r="EF60">
        <v>40</v>
      </c>
      <c r="EG60" t="s">
        <v>92</v>
      </c>
      <c r="EH60">
        <v>0</v>
      </c>
      <c r="EJ60">
        <v>2</v>
      </c>
      <c r="EK60">
        <v>331</v>
      </c>
      <c r="EL60" t="s">
        <v>139</v>
      </c>
      <c r="EM60" t="s">
        <v>140</v>
      </c>
      <c r="EQ60">
        <v>0</v>
      </c>
      <c r="ER60">
        <v>3984.91</v>
      </c>
      <c r="ES60">
        <v>3984.91</v>
      </c>
      <c r="ET60">
        <v>0</v>
      </c>
      <c r="EU60">
        <v>0</v>
      </c>
      <c r="EV60">
        <v>0</v>
      </c>
      <c r="EW60">
        <v>0</v>
      </c>
      <c r="EX60">
        <v>0</v>
      </c>
      <c r="EZ60">
        <v>0</v>
      </c>
      <c r="FQ60">
        <v>0</v>
      </c>
      <c r="FR60">
        <f t="shared" si="55"/>
        <v>0</v>
      </c>
      <c r="FS60">
        <v>0</v>
      </c>
      <c r="FX60">
        <v>0</v>
      </c>
      <c r="FY60">
        <v>0</v>
      </c>
    </row>
    <row r="62" spans="1:43" ht="12.75">
      <c r="A62" s="2">
        <v>51</v>
      </c>
      <c r="B62" s="2">
        <f>B42</f>
        <v>1</v>
      </c>
      <c r="C62" s="2">
        <f>A42</f>
        <v>5</v>
      </c>
      <c r="D62" s="2">
        <f>ROW(A42)</f>
        <v>42</v>
      </c>
      <c r="E62" s="2"/>
      <c r="F62" s="2" t="str">
        <f>IF(F42&lt;&gt;"",F42,"")</f>
        <v>Новый подраздел</v>
      </c>
      <c r="G62" s="2" t="str">
        <f>IF(G42&lt;&gt;"",G42,"")</f>
        <v>ЭЛЕКТРИКА В ПОДВАЛЕ</v>
      </c>
      <c r="H62" s="2"/>
      <c r="I62" s="2"/>
      <c r="J62" s="2"/>
      <c r="K62" s="2"/>
      <c r="L62" s="2"/>
      <c r="M62" s="2"/>
      <c r="N62" s="2"/>
      <c r="O62" s="2">
        <f aca="true" t="shared" si="61" ref="O62:Y62">ROUND(AB62,2)</f>
        <v>12721.86</v>
      </c>
      <c r="P62" s="2">
        <f t="shared" si="61"/>
        <v>8058.73</v>
      </c>
      <c r="Q62" s="2">
        <f t="shared" si="61"/>
        <v>149.85</v>
      </c>
      <c r="R62" s="2">
        <f t="shared" si="61"/>
        <v>55.97</v>
      </c>
      <c r="S62" s="2">
        <f t="shared" si="61"/>
        <v>4513.28</v>
      </c>
      <c r="T62" s="2">
        <f t="shared" si="61"/>
        <v>0</v>
      </c>
      <c r="U62" s="2">
        <f t="shared" si="61"/>
        <v>30.59</v>
      </c>
      <c r="V62" s="2">
        <f t="shared" si="61"/>
        <v>0</v>
      </c>
      <c r="W62" s="2">
        <f t="shared" si="61"/>
        <v>0</v>
      </c>
      <c r="X62" s="2">
        <f t="shared" si="61"/>
        <v>3895.44</v>
      </c>
      <c r="Y62" s="2">
        <f t="shared" si="61"/>
        <v>2030.99</v>
      </c>
      <c r="Z62" s="2"/>
      <c r="AA62" s="2"/>
      <c r="AB62" s="2">
        <f>ROUND(SUMIF(AA46:AA60,"=0",O46:O60),2)</f>
        <v>12721.86</v>
      </c>
      <c r="AC62" s="2">
        <f>ROUND(SUMIF(AA46:AA60,"=0",P46:P60),2)</f>
        <v>8058.73</v>
      </c>
      <c r="AD62" s="2">
        <f>ROUND(SUMIF(AA46:AA60,"=0",Q46:Q60),2)</f>
        <v>149.85</v>
      </c>
      <c r="AE62" s="2">
        <f>ROUND(SUMIF(AA46:AA60,"=0",R46:R60),2)</f>
        <v>55.97</v>
      </c>
      <c r="AF62" s="2">
        <f>ROUND(SUMIF(AA46:AA60,"=0",S46:S60),2)</f>
        <v>4513.28</v>
      </c>
      <c r="AG62" s="2">
        <f>ROUND(SUMIF(AA46:AA60,"=0",T46:T60),2)</f>
        <v>0</v>
      </c>
      <c r="AH62" s="2">
        <f>ROUND(SUMIF(AA46:AA60,"=0",U46:U60),2)</f>
        <v>30.59</v>
      </c>
      <c r="AI62" s="2">
        <f>ROUND(SUMIF(AA46:AA60,"=0",V46:V60),2)</f>
        <v>0</v>
      </c>
      <c r="AJ62" s="2">
        <f>ROUND(SUMIF(AA46:AA60,"=0",W46:W60),2)</f>
        <v>0</v>
      </c>
      <c r="AK62" s="2">
        <f>ROUND(SUMIF(AA46:AA60,"=0",X46:X60),2)</f>
        <v>3895.44</v>
      </c>
      <c r="AL62" s="2">
        <f>ROUND(SUMIF(AA46:AA60,"=0",Y46:Y60),2)</f>
        <v>2030.99</v>
      </c>
      <c r="AM62" s="2"/>
      <c r="AN62" s="2">
        <f>ROUND(AO62,2)</f>
        <v>0</v>
      </c>
      <c r="AO62" s="2">
        <f>ROUND(SUMIF(AA46:AA60,"=0",FQ46:FQ60),2)</f>
        <v>0</v>
      </c>
      <c r="AP62" s="2">
        <f>ROUND(AQ62,2)</f>
        <v>0</v>
      </c>
      <c r="AQ62" s="2">
        <f>ROUND(SUM(FR46:FR60),2)</f>
        <v>0</v>
      </c>
    </row>
    <row r="64" spans="1:14" ht="12.75">
      <c r="A64" s="3">
        <v>50</v>
      </c>
      <c r="B64" s="3">
        <v>0</v>
      </c>
      <c r="C64" s="3">
        <v>0</v>
      </c>
      <c r="D64" s="3">
        <v>1</v>
      </c>
      <c r="E64" s="3">
        <v>201</v>
      </c>
      <c r="F64" s="3">
        <f>Source!O62</f>
        <v>12721.86</v>
      </c>
      <c r="G64" s="3" t="s">
        <v>146</v>
      </c>
      <c r="H64" s="3" t="s">
        <v>147</v>
      </c>
      <c r="I64" s="3"/>
      <c r="J64" s="3"/>
      <c r="K64" s="3">
        <v>201</v>
      </c>
      <c r="L64" s="3">
        <v>1</v>
      </c>
      <c r="M64" s="3">
        <v>3</v>
      </c>
      <c r="N64" s="3" t="s">
        <v>6</v>
      </c>
    </row>
    <row r="65" spans="1:14" ht="12.75">
      <c r="A65" s="3">
        <v>50</v>
      </c>
      <c r="B65" s="3">
        <v>0</v>
      </c>
      <c r="C65" s="3">
        <v>0</v>
      </c>
      <c r="D65" s="3">
        <v>1</v>
      </c>
      <c r="E65" s="3">
        <v>202</v>
      </c>
      <c r="F65" s="3">
        <f>Source!P62</f>
        <v>8058.73</v>
      </c>
      <c r="G65" s="3" t="s">
        <v>148</v>
      </c>
      <c r="H65" s="3" t="s">
        <v>149</v>
      </c>
      <c r="I65" s="3"/>
      <c r="J65" s="3"/>
      <c r="K65" s="3">
        <v>202</v>
      </c>
      <c r="L65" s="3">
        <v>2</v>
      </c>
      <c r="M65" s="3">
        <v>3</v>
      </c>
      <c r="N65" s="3" t="s">
        <v>6</v>
      </c>
    </row>
    <row r="66" spans="1:14" ht="12.75">
      <c r="A66" s="3">
        <v>50</v>
      </c>
      <c r="B66" s="3">
        <v>0</v>
      </c>
      <c r="C66" s="3">
        <v>0</v>
      </c>
      <c r="D66" s="3">
        <v>1</v>
      </c>
      <c r="E66" s="3">
        <v>222</v>
      </c>
      <c r="F66" s="3">
        <f>Source!AN62</f>
        <v>0</v>
      </c>
      <c r="G66" s="3" t="s">
        <v>150</v>
      </c>
      <c r="H66" s="3" t="s">
        <v>151</v>
      </c>
      <c r="I66" s="3"/>
      <c r="J66" s="3"/>
      <c r="K66" s="3">
        <v>222</v>
      </c>
      <c r="L66" s="3">
        <v>3</v>
      </c>
      <c r="M66" s="3">
        <v>3</v>
      </c>
      <c r="N66" s="3" t="s">
        <v>6</v>
      </c>
    </row>
    <row r="67" spans="1:14" ht="12.75">
      <c r="A67" s="3">
        <v>50</v>
      </c>
      <c r="B67" s="3">
        <v>0</v>
      </c>
      <c r="C67" s="3">
        <v>0</v>
      </c>
      <c r="D67" s="3">
        <v>1</v>
      </c>
      <c r="E67" s="3">
        <v>216</v>
      </c>
      <c r="F67" s="3">
        <f>Source!AP62</f>
        <v>0</v>
      </c>
      <c r="G67" s="3" t="s">
        <v>152</v>
      </c>
      <c r="H67" s="3" t="s">
        <v>153</v>
      </c>
      <c r="I67" s="3"/>
      <c r="J67" s="3"/>
      <c r="K67" s="3">
        <v>216</v>
      </c>
      <c r="L67" s="3">
        <v>4</v>
      </c>
      <c r="M67" s="3">
        <v>3</v>
      </c>
      <c r="N67" s="3" t="s">
        <v>6</v>
      </c>
    </row>
    <row r="68" spans="1:14" ht="12.75">
      <c r="A68" s="3">
        <v>50</v>
      </c>
      <c r="B68" s="3">
        <v>0</v>
      </c>
      <c r="C68" s="3">
        <v>0</v>
      </c>
      <c r="D68" s="3">
        <v>1</v>
      </c>
      <c r="E68" s="3">
        <v>203</v>
      </c>
      <c r="F68" s="3">
        <f>Source!Q62</f>
        <v>149.85</v>
      </c>
      <c r="G68" s="3" t="s">
        <v>154</v>
      </c>
      <c r="H68" s="3" t="s">
        <v>155</v>
      </c>
      <c r="I68" s="3"/>
      <c r="J68" s="3"/>
      <c r="K68" s="3">
        <v>203</v>
      </c>
      <c r="L68" s="3">
        <v>5</v>
      </c>
      <c r="M68" s="3">
        <v>3</v>
      </c>
      <c r="N68" s="3" t="s">
        <v>6</v>
      </c>
    </row>
    <row r="69" spans="1:14" ht="12.75">
      <c r="A69" s="3">
        <v>50</v>
      </c>
      <c r="B69" s="3">
        <v>0</v>
      </c>
      <c r="C69" s="3">
        <v>0</v>
      </c>
      <c r="D69" s="3">
        <v>1</v>
      </c>
      <c r="E69" s="3">
        <v>204</v>
      </c>
      <c r="F69" s="3">
        <f>Source!R62</f>
        <v>55.97</v>
      </c>
      <c r="G69" s="3" t="s">
        <v>156</v>
      </c>
      <c r="H69" s="3" t="s">
        <v>157</v>
      </c>
      <c r="I69" s="3"/>
      <c r="J69" s="3"/>
      <c r="K69" s="3">
        <v>204</v>
      </c>
      <c r="L69" s="3">
        <v>6</v>
      </c>
      <c r="M69" s="3">
        <v>3</v>
      </c>
      <c r="N69" s="3" t="s">
        <v>6</v>
      </c>
    </row>
    <row r="70" spans="1:14" ht="12.75">
      <c r="A70" s="3">
        <v>50</v>
      </c>
      <c r="B70" s="3">
        <v>0</v>
      </c>
      <c r="C70" s="3">
        <v>0</v>
      </c>
      <c r="D70" s="3">
        <v>1</v>
      </c>
      <c r="E70" s="3">
        <v>205</v>
      </c>
      <c r="F70" s="3">
        <f>Source!S62</f>
        <v>4513.28</v>
      </c>
      <c r="G70" s="3" t="s">
        <v>158</v>
      </c>
      <c r="H70" s="3" t="s">
        <v>159</v>
      </c>
      <c r="I70" s="3"/>
      <c r="J70" s="3"/>
      <c r="K70" s="3">
        <v>205</v>
      </c>
      <c r="L70" s="3">
        <v>7</v>
      </c>
      <c r="M70" s="3">
        <v>3</v>
      </c>
      <c r="N70" s="3" t="s">
        <v>6</v>
      </c>
    </row>
    <row r="71" spans="1:14" ht="12.75">
      <c r="A71" s="3">
        <v>50</v>
      </c>
      <c r="B71" s="3">
        <v>0</v>
      </c>
      <c r="C71" s="3">
        <v>0</v>
      </c>
      <c r="D71" s="3">
        <v>1</v>
      </c>
      <c r="E71" s="3">
        <v>206</v>
      </c>
      <c r="F71" s="3">
        <f>Source!T62</f>
        <v>0</v>
      </c>
      <c r="G71" s="3" t="s">
        <v>160</v>
      </c>
      <c r="H71" s="3" t="s">
        <v>161</v>
      </c>
      <c r="I71" s="3"/>
      <c r="J71" s="3"/>
      <c r="K71" s="3">
        <v>206</v>
      </c>
      <c r="L71" s="3">
        <v>8</v>
      </c>
      <c r="M71" s="3">
        <v>3</v>
      </c>
      <c r="N71" s="3" t="s">
        <v>6</v>
      </c>
    </row>
    <row r="72" spans="1:14" ht="12.75">
      <c r="A72" s="3">
        <v>50</v>
      </c>
      <c r="B72" s="3">
        <v>0</v>
      </c>
      <c r="C72" s="3">
        <v>0</v>
      </c>
      <c r="D72" s="3">
        <v>1</v>
      </c>
      <c r="E72" s="3">
        <v>207</v>
      </c>
      <c r="F72" s="3">
        <f>Source!U62</f>
        <v>30.59</v>
      </c>
      <c r="G72" s="3" t="s">
        <v>162</v>
      </c>
      <c r="H72" s="3" t="s">
        <v>163</v>
      </c>
      <c r="I72" s="3"/>
      <c r="J72" s="3"/>
      <c r="K72" s="3">
        <v>207</v>
      </c>
      <c r="L72" s="3">
        <v>9</v>
      </c>
      <c r="M72" s="3">
        <v>3</v>
      </c>
      <c r="N72" s="3" t="s">
        <v>6</v>
      </c>
    </row>
    <row r="73" spans="1:14" ht="12.75">
      <c r="A73" s="3">
        <v>50</v>
      </c>
      <c r="B73" s="3">
        <v>0</v>
      </c>
      <c r="C73" s="3">
        <v>0</v>
      </c>
      <c r="D73" s="3">
        <v>1</v>
      </c>
      <c r="E73" s="3">
        <v>208</v>
      </c>
      <c r="F73" s="3">
        <f>Source!V62</f>
        <v>0</v>
      </c>
      <c r="G73" s="3" t="s">
        <v>164</v>
      </c>
      <c r="H73" s="3" t="s">
        <v>165</v>
      </c>
      <c r="I73" s="3"/>
      <c r="J73" s="3"/>
      <c r="K73" s="3">
        <v>208</v>
      </c>
      <c r="L73" s="3">
        <v>10</v>
      </c>
      <c r="M73" s="3">
        <v>3</v>
      </c>
      <c r="N73" s="3" t="s">
        <v>6</v>
      </c>
    </row>
    <row r="74" spans="1:14" ht="12.75">
      <c r="A74" s="3">
        <v>50</v>
      </c>
      <c r="B74" s="3">
        <v>0</v>
      </c>
      <c r="C74" s="3">
        <v>0</v>
      </c>
      <c r="D74" s="3">
        <v>1</v>
      </c>
      <c r="E74" s="3">
        <v>209</v>
      </c>
      <c r="F74" s="3">
        <f>Source!W62</f>
        <v>0</v>
      </c>
      <c r="G74" s="3" t="s">
        <v>166</v>
      </c>
      <c r="H74" s="3" t="s">
        <v>167</v>
      </c>
      <c r="I74" s="3"/>
      <c r="J74" s="3"/>
      <c r="K74" s="3">
        <v>209</v>
      </c>
      <c r="L74" s="3">
        <v>11</v>
      </c>
      <c r="M74" s="3">
        <v>3</v>
      </c>
      <c r="N74" s="3" t="s">
        <v>6</v>
      </c>
    </row>
    <row r="75" spans="1:14" ht="12.75">
      <c r="A75" s="3">
        <v>50</v>
      </c>
      <c r="B75" s="3">
        <v>0</v>
      </c>
      <c r="C75" s="3">
        <v>0</v>
      </c>
      <c r="D75" s="3">
        <v>1</v>
      </c>
      <c r="E75" s="3">
        <v>210</v>
      </c>
      <c r="F75" s="3">
        <f>Source!X62</f>
        <v>3895.44</v>
      </c>
      <c r="G75" s="3" t="s">
        <v>168</v>
      </c>
      <c r="H75" s="3" t="s">
        <v>169</v>
      </c>
      <c r="I75" s="3"/>
      <c r="J75" s="3"/>
      <c r="K75" s="3">
        <v>210</v>
      </c>
      <c r="L75" s="3">
        <v>12</v>
      </c>
      <c r="M75" s="3">
        <v>3</v>
      </c>
      <c r="N75" s="3" t="s">
        <v>6</v>
      </c>
    </row>
    <row r="76" spans="1:14" ht="12.75">
      <c r="A76" s="3">
        <v>50</v>
      </c>
      <c r="B76" s="3">
        <v>0</v>
      </c>
      <c r="C76" s="3">
        <v>0</v>
      </c>
      <c r="D76" s="3">
        <v>1</v>
      </c>
      <c r="E76" s="3">
        <v>211</v>
      </c>
      <c r="F76" s="3">
        <f>Source!Y62</f>
        <v>2030.99</v>
      </c>
      <c r="G76" s="3" t="s">
        <v>170</v>
      </c>
      <c r="H76" s="3" t="s">
        <v>171</v>
      </c>
      <c r="I76" s="3"/>
      <c r="J76" s="3"/>
      <c r="K76" s="3">
        <v>211</v>
      </c>
      <c r="L76" s="3">
        <v>13</v>
      </c>
      <c r="M76" s="3">
        <v>3</v>
      </c>
      <c r="N76" s="3" t="s">
        <v>6</v>
      </c>
    </row>
    <row r="77" ht="12.75">
      <c r="G77">
        <v>0</v>
      </c>
    </row>
    <row r="78" spans="1:67" ht="12.75">
      <c r="A78" s="1">
        <v>5</v>
      </c>
      <c r="B78" s="1">
        <v>1</v>
      </c>
      <c r="C78" s="1"/>
      <c r="D78" s="1">
        <f>ROW(A98)</f>
        <v>98</v>
      </c>
      <c r="E78" s="1"/>
      <c r="F78" s="1" t="s">
        <v>80</v>
      </c>
      <c r="G78" s="1" t="s">
        <v>172</v>
      </c>
      <c r="H78" s="1"/>
      <c r="I78" s="1"/>
      <c r="J78" s="1"/>
      <c r="K78" s="1"/>
      <c r="L78" s="1"/>
      <c r="M78" s="1"/>
      <c r="N78" s="1" t="s">
        <v>6</v>
      </c>
      <c r="O78" s="1"/>
      <c r="P78" s="1"/>
      <c r="Q78" s="1"/>
      <c r="R78" s="1" t="s">
        <v>6</v>
      </c>
      <c r="S78" s="1" t="s">
        <v>6</v>
      </c>
      <c r="T78" s="1" t="s">
        <v>6</v>
      </c>
      <c r="U78" s="1" t="s">
        <v>6</v>
      </c>
      <c r="V78" s="1"/>
      <c r="W78" s="1"/>
      <c r="X78" s="1">
        <v>0</v>
      </c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>
        <v>0</v>
      </c>
      <c r="AM78" s="1"/>
      <c r="AN78" s="1"/>
      <c r="AO78" s="1" t="s">
        <v>6</v>
      </c>
      <c r="AP78" s="1" t="s">
        <v>6</v>
      </c>
      <c r="AQ78" s="1" t="s">
        <v>6</v>
      </c>
      <c r="AR78" s="1"/>
      <c r="AS78" s="1"/>
      <c r="AT78" s="1" t="s">
        <v>6</v>
      </c>
      <c r="AU78" s="1" t="s">
        <v>6</v>
      </c>
      <c r="AV78" s="1" t="s">
        <v>6</v>
      </c>
      <c r="AW78" s="1" t="s">
        <v>6</v>
      </c>
      <c r="AX78" s="1" t="s">
        <v>6</v>
      </c>
      <c r="AY78" s="1" t="s">
        <v>6</v>
      </c>
      <c r="AZ78" s="1" t="s">
        <v>6</v>
      </c>
      <c r="BA78" s="1" t="s">
        <v>6</v>
      </c>
      <c r="BB78" s="1" t="s">
        <v>6</v>
      </c>
      <c r="BC78" s="1" t="s">
        <v>6</v>
      </c>
      <c r="BD78" s="1" t="s">
        <v>6</v>
      </c>
      <c r="BE78" s="1" t="s">
        <v>173</v>
      </c>
      <c r="BF78" s="1">
        <v>0</v>
      </c>
      <c r="BG78" s="1">
        <v>0</v>
      </c>
      <c r="BH78" s="1" t="s">
        <v>6</v>
      </c>
      <c r="BI78" s="1" t="s">
        <v>6</v>
      </c>
      <c r="BJ78" s="1" t="s">
        <v>6</v>
      </c>
      <c r="BK78" s="1" t="s">
        <v>6</v>
      </c>
      <c r="BL78" s="1" t="s">
        <v>6</v>
      </c>
      <c r="BM78" s="1">
        <v>0</v>
      </c>
      <c r="BN78" s="1" t="s">
        <v>6</v>
      </c>
      <c r="BO78" s="1">
        <v>0</v>
      </c>
    </row>
    <row r="80" spans="1:43" ht="12.75">
      <c r="A80" s="2">
        <v>52</v>
      </c>
      <c r="B80" s="2">
        <f aca="true" t="shared" si="62" ref="B80:AQ80">B98</f>
        <v>1</v>
      </c>
      <c r="C80" s="2">
        <f t="shared" si="62"/>
        <v>5</v>
      </c>
      <c r="D80" s="2">
        <f t="shared" si="62"/>
        <v>78</v>
      </c>
      <c r="E80" s="2">
        <f t="shared" si="62"/>
        <v>0</v>
      </c>
      <c r="F80" s="2" t="str">
        <f t="shared" si="62"/>
        <v>Новый подраздел</v>
      </c>
      <c r="G80" s="2" t="str">
        <f t="shared" si="62"/>
        <v>ЭЛЕКТРИКА В КАБИНЕТАХ</v>
      </c>
      <c r="H80" s="2">
        <f t="shared" si="62"/>
        <v>0</v>
      </c>
      <c r="I80" s="2">
        <f t="shared" si="62"/>
        <v>0</v>
      </c>
      <c r="J80" s="2">
        <f t="shared" si="62"/>
        <v>0</v>
      </c>
      <c r="K80" s="2">
        <f t="shared" si="62"/>
        <v>0</v>
      </c>
      <c r="L80" s="2">
        <f t="shared" si="62"/>
        <v>0</v>
      </c>
      <c r="M80" s="2">
        <f t="shared" si="62"/>
        <v>0</v>
      </c>
      <c r="N80" s="2">
        <f t="shared" si="62"/>
        <v>0</v>
      </c>
      <c r="O80" s="2">
        <f t="shared" si="62"/>
        <v>52480.62</v>
      </c>
      <c r="P80" s="2">
        <f t="shared" si="62"/>
        <v>20942.66</v>
      </c>
      <c r="Q80" s="2">
        <f t="shared" si="62"/>
        <v>2778.47</v>
      </c>
      <c r="R80" s="2">
        <f t="shared" si="62"/>
        <v>670.89</v>
      </c>
      <c r="S80" s="2">
        <f t="shared" si="62"/>
        <v>28759.49</v>
      </c>
      <c r="T80" s="2">
        <f t="shared" si="62"/>
        <v>0</v>
      </c>
      <c r="U80" s="2">
        <f t="shared" si="62"/>
        <v>202.4</v>
      </c>
      <c r="V80" s="2">
        <f t="shared" si="62"/>
        <v>0</v>
      </c>
      <c r="W80" s="2">
        <f t="shared" si="62"/>
        <v>0</v>
      </c>
      <c r="X80" s="2">
        <f t="shared" si="62"/>
        <v>25020.75</v>
      </c>
      <c r="Y80" s="2">
        <f t="shared" si="62"/>
        <v>12941.77</v>
      </c>
      <c r="Z80" s="2">
        <f t="shared" si="62"/>
        <v>0</v>
      </c>
      <c r="AA80" s="2">
        <f t="shared" si="62"/>
        <v>0</v>
      </c>
      <c r="AB80" s="2">
        <f t="shared" si="62"/>
        <v>52480.62</v>
      </c>
      <c r="AC80" s="2">
        <f t="shared" si="62"/>
        <v>20942.66</v>
      </c>
      <c r="AD80" s="2">
        <f t="shared" si="62"/>
        <v>2778.47</v>
      </c>
      <c r="AE80" s="2">
        <f t="shared" si="62"/>
        <v>670.89</v>
      </c>
      <c r="AF80" s="2">
        <f t="shared" si="62"/>
        <v>28759.49</v>
      </c>
      <c r="AG80" s="2">
        <f t="shared" si="62"/>
        <v>0</v>
      </c>
      <c r="AH80" s="2">
        <f t="shared" si="62"/>
        <v>202.4</v>
      </c>
      <c r="AI80" s="2">
        <f t="shared" si="62"/>
        <v>0</v>
      </c>
      <c r="AJ80" s="2">
        <f t="shared" si="62"/>
        <v>0</v>
      </c>
      <c r="AK80" s="2">
        <f t="shared" si="62"/>
        <v>25020.75</v>
      </c>
      <c r="AL80" s="2">
        <f t="shared" si="62"/>
        <v>12941.77</v>
      </c>
      <c r="AM80" s="2">
        <f t="shared" si="62"/>
        <v>0</v>
      </c>
      <c r="AN80" s="2">
        <f t="shared" si="62"/>
        <v>0</v>
      </c>
      <c r="AO80" s="2">
        <f t="shared" si="62"/>
        <v>0</v>
      </c>
      <c r="AP80" s="2">
        <f t="shared" si="62"/>
        <v>0</v>
      </c>
      <c r="AQ80" s="2">
        <f t="shared" si="62"/>
        <v>0</v>
      </c>
    </row>
    <row r="82" spans="1:181" ht="12.75">
      <c r="A82">
        <v>17</v>
      </c>
      <c r="B82">
        <v>1</v>
      </c>
      <c r="C82">
        <f>ROW(SmtRes!A50)</f>
        <v>50</v>
      </c>
      <c r="E82" t="s">
        <v>18</v>
      </c>
      <c r="F82" t="s">
        <v>174</v>
      </c>
      <c r="G82" t="s">
        <v>175</v>
      </c>
      <c r="H82" t="s">
        <v>85</v>
      </c>
      <c r="I82">
        <v>0.05</v>
      </c>
      <c r="J82">
        <v>0</v>
      </c>
      <c r="O82">
        <f aca="true" t="shared" si="63" ref="O82:O96">ROUND(CP82,2)</f>
        <v>354.45</v>
      </c>
      <c r="P82">
        <f aca="true" t="shared" si="64" ref="P82:P96">ROUND(CQ82*I82,2)</f>
        <v>6.13</v>
      </c>
      <c r="Q82">
        <f aca="true" t="shared" si="65" ref="Q82:Q96">ROUND(CR82*I82,2)</f>
        <v>8.87</v>
      </c>
      <c r="R82">
        <f aca="true" t="shared" si="66" ref="R82:R96">ROUND(CS82*I82,2)</f>
        <v>0.9</v>
      </c>
      <c r="S82">
        <f aca="true" t="shared" si="67" ref="S82:S96">ROUND(CT82*I82,2)</f>
        <v>339.45</v>
      </c>
      <c r="T82">
        <f aca="true" t="shared" si="68" ref="T82:T96">ROUND(CU82*I82,2)</f>
        <v>0</v>
      </c>
      <c r="U82">
        <f aca="true" t="shared" si="69" ref="U82:U96">CV82*I82</f>
        <v>2.241339075</v>
      </c>
      <c r="V82">
        <f aca="true" t="shared" si="70" ref="V82:V96">CW82*I82</f>
        <v>0</v>
      </c>
      <c r="W82">
        <f aca="true" t="shared" si="71" ref="W82:W96">ROUND(CX82*I82,2)</f>
        <v>0</v>
      </c>
      <c r="X82">
        <f aca="true" t="shared" si="72" ref="X82:X96">ROUND(CY82,2)</f>
        <v>295.32</v>
      </c>
      <c r="Y82">
        <f aca="true" t="shared" si="73" ref="Y82:Y96">ROUND(CZ82,2)</f>
        <v>152.75</v>
      </c>
      <c r="AA82">
        <v>0</v>
      </c>
      <c r="AB82">
        <f aca="true" t="shared" si="74" ref="AB82:AB96">(AC82+AD82+AF82)</f>
        <v>603.1434999999999</v>
      </c>
      <c r="AC82">
        <f>(ES82)</f>
        <v>26.88</v>
      </c>
      <c r="AD82">
        <f>((ET82*1.25))</f>
        <v>19.675</v>
      </c>
      <c r="AE82">
        <f>((EU82*1.25))</f>
        <v>1.4749999999999999</v>
      </c>
      <c r="AF82">
        <f>((EV82*1.15))</f>
        <v>556.5885</v>
      </c>
      <c r="AG82">
        <f>(AP82)</f>
        <v>0</v>
      </c>
      <c r="AH82">
        <f>((EW82*1.15))</f>
        <v>42.814499999999995</v>
      </c>
      <c r="AI82">
        <f>((EX82*1.25))</f>
        <v>0</v>
      </c>
      <c r="AJ82">
        <f>(AS82)</f>
        <v>0</v>
      </c>
      <c r="AK82">
        <v>526.61</v>
      </c>
      <c r="AL82">
        <v>26.88</v>
      </c>
      <c r="AM82">
        <v>15.74</v>
      </c>
      <c r="AN82">
        <v>1.18</v>
      </c>
      <c r="AO82">
        <v>483.99</v>
      </c>
      <c r="AP82">
        <v>0</v>
      </c>
      <c r="AQ82">
        <v>37.23</v>
      </c>
      <c r="AR82">
        <v>0</v>
      </c>
      <c r="AS82">
        <v>0</v>
      </c>
      <c r="AT82">
        <v>87</v>
      </c>
      <c r="AU82">
        <v>45</v>
      </c>
      <c r="AV82">
        <v>1.047</v>
      </c>
      <c r="AW82">
        <v>1</v>
      </c>
      <c r="AX82">
        <v>1</v>
      </c>
      <c r="AY82">
        <v>1</v>
      </c>
      <c r="AZ82">
        <v>11.65</v>
      </c>
      <c r="BA82">
        <v>11.65</v>
      </c>
      <c r="BB82">
        <v>8.61</v>
      </c>
      <c r="BC82">
        <v>4.56</v>
      </c>
      <c r="BH82">
        <v>0</v>
      </c>
      <c r="BI82">
        <v>2</v>
      </c>
      <c r="BJ82" t="s">
        <v>176</v>
      </c>
      <c r="BM82">
        <v>333</v>
      </c>
      <c r="BN82">
        <v>0</v>
      </c>
      <c r="BO82" t="s">
        <v>174</v>
      </c>
      <c r="BP82">
        <v>1</v>
      </c>
      <c r="BQ82">
        <v>40</v>
      </c>
      <c r="BR82">
        <v>0</v>
      </c>
      <c r="BS82">
        <v>11.65</v>
      </c>
      <c r="BT82">
        <v>1</v>
      </c>
      <c r="BU82">
        <v>1</v>
      </c>
      <c r="BV82">
        <v>1</v>
      </c>
      <c r="BW82">
        <v>1</v>
      </c>
      <c r="BX82">
        <v>1</v>
      </c>
      <c r="BZ82">
        <v>87</v>
      </c>
      <c r="CA82">
        <v>45</v>
      </c>
      <c r="CF82">
        <v>0</v>
      </c>
      <c r="CG82">
        <v>0</v>
      </c>
      <c r="CM82">
        <v>0</v>
      </c>
      <c r="CO82">
        <v>0</v>
      </c>
      <c r="CP82">
        <f aca="true" t="shared" si="75" ref="CP82:CP96">(P82+Q82+S82)</f>
        <v>354.45</v>
      </c>
      <c r="CQ82">
        <f aca="true" t="shared" si="76" ref="CQ82:CQ96">((AC82*AW82))*BC82</f>
        <v>122.57279999999999</v>
      </c>
      <c r="CR82">
        <f aca="true" t="shared" si="77" ref="CR82:CR96">((AD82*AV82))*BB82</f>
        <v>177.36363225</v>
      </c>
      <c r="CS82">
        <f aca="true" t="shared" si="78" ref="CS82:CS96">((AE82*AV82))*BS82</f>
        <v>17.991386249999998</v>
      </c>
      <c r="CT82">
        <f aca="true" t="shared" si="79" ref="CT82:CT96">((AF82*AV82))*BA82</f>
        <v>6789.016058175</v>
      </c>
      <c r="CU82">
        <f aca="true" t="shared" si="80" ref="CU82:CU96">(AG82)*BT82</f>
        <v>0</v>
      </c>
      <c r="CV82">
        <f aca="true" t="shared" si="81" ref="CV82:CV96">((AH82*AV82))*BU82</f>
        <v>44.826781499999996</v>
      </c>
      <c r="CW82">
        <f aca="true" t="shared" si="82" ref="CW82:CW96">(AI82)*BV82</f>
        <v>0</v>
      </c>
      <c r="CX82">
        <f aca="true" t="shared" si="83" ref="CX82:CX96">(AJ82)*BW82</f>
        <v>0</v>
      </c>
      <c r="CY82">
        <f aca="true" t="shared" si="84" ref="CY82:CY96">S82*(BZ82/100)</f>
        <v>295.3215</v>
      </c>
      <c r="CZ82">
        <f aca="true" t="shared" si="85" ref="CZ82:CZ96">S82*(CA82/100)</f>
        <v>152.7525</v>
      </c>
      <c r="DE82" t="s">
        <v>35</v>
      </c>
      <c r="DF82" t="s">
        <v>35</v>
      </c>
      <c r="DG82" t="s">
        <v>36</v>
      </c>
      <c r="DI82" t="s">
        <v>36</v>
      </c>
      <c r="DJ82" t="s">
        <v>35</v>
      </c>
      <c r="DN82">
        <v>114</v>
      </c>
      <c r="DO82">
        <v>67</v>
      </c>
      <c r="DP82">
        <v>1.047</v>
      </c>
      <c r="DQ82">
        <v>1</v>
      </c>
      <c r="DR82">
        <v>1</v>
      </c>
      <c r="DS82">
        <v>1</v>
      </c>
      <c r="DT82">
        <v>1</v>
      </c>
      <c r="DU82">
        <v>1010</v>
      </c>
      <c r="DV82" t="s">
        <v>85</v>
      </c>
      <c r="DW82" t="s">
        <v>85</v>
      </c>
      <c r="DX82">
        <v>100</v>
      </c>
      <c r="EE82">
        <v>9298310</v>
      </c>
      <c r="EF82">
        <v>40</v>
      </c>
      <c r="EG82" t="s">
        <v>92</v>
      </c>
      <c r="EH82">
        <v>0</v>
      </c>
      <c r="EJ82">
        <v>2</v>
      </c>
      <c r="EK82">
        <v>333</v>
      </c>
      <c r="EL82" t="s">
        <v>93</v>
      </c>
      <c r="EM82" t="s">
        <v>94</v>
      </c>
      <c r="EQ82">
        <v>0</v>
      </c>
      <c r="ER82">
        <v>526.61</v>
      </c>
      <c r="ES82">
        <v>26.88</v>
      </c>
      <c r="ET82">
        <v>15.74</v>
      </c>
      <c r="EU82">
        <v>1.18</v>
      </c>
      <c r="EV82">
        <v>483.99</v>
      </c>
      <c r="EW82">
        <v>37.23</v>
      </c>
      <c r="EX82">
        <v>0</v>
      </c>
      <c r="EY82">
        <v>0</v>
      </c>
      <c r="EZ82">
        <v>0</v>
      </c>
      <c r="FQ82">
        <v>0</v>
      </c>
      <c r="FR82">
        <f aca="true" t="shared" si="86" ref="FR82:FR96">ROUND(IF(AND(AA82=0,BI82=3),P82,0),2)</f>
        <v>0</v>
      </c>
      <c r="FS82">
        <v>0</v>
      </c>
      <c r="FX82">
        <v>87</v>
      </c>
      <c r="FY82">
        <v>45</v>
      </c>
    </row>
    <row r="83" spans="1:181" ht="12.75">
      <c r="A83">
        <v>18</v>
      </c>
      <c r="B83">
        <v>1</v>
      </c>
      <c r="C83">
        <v>50</v>
      </c>
      <c r="E83" t="s">
        <v>177</v>
      </c>
      <c r="F83" t="s">
        <v>178</v>
      </c>
      <c r="G83" t="s">
        <v>179</v>
      </c>
      <c r="H83" t="s">
        <v>98</v>
      </c>
      <c r="I83">
        <f>I82*J83</f>
        <v>5</v>
      </c>
      <c r="J83">
        <v>100</v>
      </c>
      <c r="O83">
        <f t="shared" si="63"/>
        <v>82.75</v>
      </c>
      <c r="P83">
        <f t="shared" si="64"/>
        <v>82.75</v>
      </c>
      <c r="Q83">
        <f t="shared" si="65"/>
        <v>0</v>
      </c>
      <c r="R83">
        <f t="shared" si="66"/>
        <v>0</v>
      </c>
      <c r="S83">
        <f t="shared" si="67"/>
        <v>0</v>
      </c>
      <c r="T83">
        <f t="shared" si="68"/>
        <v>0</v>
      </c>
      <c r="U83">
        <f t="shared" si="69"/>
        <v>0</v>
      </c>
      <c r="V83">
        <f t="shared" si="70"/>
        <v>0</v>
      </c>
      <c r="W83">
        <f t="shared" si="71"/>
        <v>0</v>
      </c>
      <c r="X83">
        <f t="shared" si="72"/>
        <v>0</v>
      </c>
      <c r="Y83">
        <f t="shared" si="73"/>
        <v>0</v>
      </c>
      <c r="AA83">
        <v>0</v>
      </c>
      <c r="AB83">
        <f t="shared" si="74"/>
        <v>6.49</v>
      </c>
      <c r="AC83">
        <f aca="true" t="shared" si="87" ref="AC83:AJ83">AL83</f>
        <v>6.49</v>
      </c>
      <c r="AD83">
        <f t="shared" si="87"/>
        <v>0</v>
      </c>
      <c r="AE83">
        <f t="shared" si="87"/>
        <v>0</v>
      </c>
      <c r="AF83">
        <f t="shared" si="87"/>
        <v>0</v>
      </c>
      <c r="AG83">
        <f t="shared" si="87"/>
        <v>0</v>
      </c>
      <c r="AH83">
        <f t="shared" si="87"/>
        <v>0</v>
      </c>
      <c r="AI83">
        <f t="shared" si="87"/>
        <v>0</v>
      </c>
      <c r="AJ83">
        <f t="shared" si="87"/>
        <v>0</v>
      </c>
      <c r="AK83">
        <v>6.49</v>
      </c>
      <c r="AL83">
        <v>6.49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X83">
        <v>1</v>
      </c>
      <c r="AY83">
        <v>1</v>
      </c>
      <c r="AZ83">
        <v>1</v>
      </c>
      <c r="BA83">
        <v>1</v>
      </c>
      <c r="BB83">
        <v>1</v>
      </c>
      <c r="BC83">
        <v>2.55</v>
      </c>
      <c r="BH83">
        <v>3</v>
      </c>
      <c r="BI83">
        <v>2</v>
      </c>
      <c r="BJ83" t="s">
        <v>180</v>
      </c>
      <c r="BM83">
        <v>333</v>
      </c>
      <c r="BN83">
        <v>0</v>
      </c>
      <c r="BO83" t="s">
        <v>178</v>
      </c>
      <c r="BP83">
        <v>1</v>
      </c>
      <c r="BQ83">
        <v>40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Z83">
        <v>0</v>
      </c>
      <c r="CA83">
        <v>0</v>
      </c>
      <c r="CF83">
        <v>0</v>
      </c>
      <c r="CG83">
        <v>0</v>
      </c>
      <c r="CM83">
        <v>0</v>
      </c>
      <c r="CO83">
        <v>0</v>
      </c>
      <c r="CP83">
        <f t="shared" si="75"/>
        <v>82.75</v>
      </c>
      <c r="CQ83">
        <f t="shared" si="76"/>
        <v>16.5495</v>
      </c>
      <c r="CR83">
        <f t="shared" si="77"/>
        <v>0</v>
      </c>
      <c r="CS83">
        <f t="shared" si="78"/>
        <v>0</v>
      </c>
      <c r="CT83">
        <f t="shared" si="79"/>
        <v>0</v>
      </c>
      <c r="CU83">
        <f t="shared" si="80"/>
        <v>0</v>
      </c>
      <c r="CV83">
        <f t="shared" si="81"/>
        <v>0</v>
      </c>
      <c r="CW83">
        <f t="shared" si="82"/>
        <v>0</v>
      </c>
      <c r="CX83">
        <f t="shared" si="83"/>
        <v>0</v>
      </c>
      <c r="CY83">
        <f t="shared" si="84"/>
        <v>0</v>
      </c>
      <c r="CZ83">
        <f t="shared" si="85"/>
        <v>0</v>
      </c>
      <c r="DN83">
        <v>114</v>
      </c>
      <c r="DO83">
        <v>67</v>
      </c>
      <c r="DP83">
        <v>1.047</v>
      </c>
      <c r="DQ83">
        <v>1</v>
      </c>
      <c r="DR83">
        <v>1</v>
      </c>
      <c r="DS83">
        <v>1</v>
      </c>
      <c r="DT83">
        <v>1</v>
      </c>
      <c r="DU83">
        <v>1010</v>
      </c>
      <c r="DV83" t="s">
        <v>98</v>
      </c>
      <c r="DW83" t="s">
        <v>98</v>
      </c>
      <c r="DX83">
        <v>1</v>
      </c>
      <c r="EE83">
        <v>9298310</v>
      </c>
      <c r="EF83">
        <v>40</v>
      </c>
      <c r="EG83" t="s">
        <v>92</v>
      </c>
      <c r="EH83">
        <v>0</v>
      </c>
      <c r="EJ83">
        <v>2</v>
      </c>
      <c r="EK83">
        <v>333</v>
      </c>
      <c r="EL83" t="s">
        <v>93</v>
      </c>
      <c r="EM83" t="s">
        <v>94</v>
      </c>
      <c r="EQ83">
        <v>0</v>
      </c>
      <c r="ER83">
        <v>6.49</v>
      </c>
      <c r="ES83">
        <v>6.49</v>
      </c>
      <c r="ET83">
        <v>0</v>
      </c>
      <c r="EU83">
        <v>0</v>
      </c>
      <c r="EV83">
        <v>0</v>
      </c>
      <c r="EW83">
        <v>0</v>
      </c>
      <c r="EX83">
        <v>0</v>
      </c>
      <c r="EZ83">
        <v>0</v>
      </c>
      <c r="FQ83">
        <v>0</v>
      </c>
      <c r="FR83">
        <f t="shared" si="86"/>
        <v>0</v>
      </c>
      <c r="FS83">
        <v>0</v>
      </c>
      <c r="FX83">
        <v>0</v>
      </c>
      <c r="FY83">
        <v>0</v>
      </c>
    </row>
    <row r="84" spans="1:181" ht="12.75">
      <c r="A84">
        <v>17</v>
      </c>
      <c r="B84">
        <v>1</v>
      </c>
      <c r="C84">
        <f>ROW(SmtRes!A58)</f>
        <v>58</v>
      </c>
      <c r="D84">
        <f>ROW(EtalonRes!A49)</f>
        <v>49</v>
      </c>
      <c r="E84" t="s">
        <v>26</v>
      </c>
      <c r="F84" t="s">
        <v>126</v>
      </c>
      <c r="G84" t="s">
        <v>127</v>
      </c>
      <c r="H84" t="s">
        <v>29</v>
      </c>
      <c r="I84">
        <v>2.3</v>
      </c>
      <c r="J84">
        <v>0</v>
      </c>
      <c r="O84">
        <f t="shared" si="63"/>
        <v>17573.3</v>
      </c>
      <c r="P84">
        <f t="shared" si="64"/>
        <v>4121.96</v>
      </c>
      <c r="Q84">
        <f t="shared" si="65"/>
        <v>368.89</v>
      </c>
      <c r="R84">
        <f t="shared" si="66"/>
        <v>128.35</v>
      </c>
      <c r="S84">
        <f t="shared" si="67"/>
        <v>13082.45</v>
      </c>
      <c r="T84">
        <f t="shared" si="68"/>
        <v>0</v>
      </c>
      <c r="U84">
        <f t="shared" si="69"/>
        <v>93.57515384999999</v>
      </c>
      <c r="V84">
        <f t="shared" si="70"/>
        <v>0</v>
      </c>
      <c r="W84">
        <f t="shared" si="71"/>
        <v>0</v>
      </c>
      <c r="X84">
        <f t="shared" si="72"/>
        <v>11381.73</v>
      </c>
      <c r="Y84">
        <f t="shared" si="73"/>
        <v>5887.1</v>
      </c>
      <c r="AA84">
        <v>0</v>
      </c>
      <c r="AB84">
        <f t="shared" si="74"/>
        <v>1515.2325</v>
      </c>
      <c r="AC84">
        <f>(ES84)</f>
        <v>1018.27</v>
      </c>
      <c r="AD84">
        <f>((ET84*1.25))</f>
        <v>30.637500000000003</v>
      </c>
      <c r="AE84">
        <f>((EU84*1.25))</f>
        <v>4.575</v>
      </c>
      <c r="AF84">
        <f>((EV84*1.15))</f>
        <v>466.325</v>
      </c>
      <c r="AG84">
        <f>(AP84)</f>
        <v>0</v>
      </c>
      <c r="AH84">
        <f>((EW84*1.15))</f>
        <v>38.8585</v>
      </c>
      <c r="AI84">
        <f>((EX84*1.25))</f>
        <v>0</v>
      </c>
      <c r="AJ84">
        <f>(AS84)</f>
        <v>0</v>
      </c>
      <c r="AK84">
        <v>1448.28</v>
      </c>
      <c r="AL84">
        <v>1018.27</v>
      </c>
      <c r="AM84">
        <v>24.51</v>
      </c>
      <c r="AN84">
        <v>3.66</v>
      </c>
      <c r="AO84">
        <v>405.5</v>
      </c>
      <c r="AP84">
        <v>0</v>
      </c>
      <c r="AQ84">
        <v>33.79</v>
      </c>
      <c r="AR84">
        <v>0</v>
      </c>
      <c r="AS84">
        <v>0</v>
      </c>
      <c r="AT84">
        <v>87</v>
      </c>
      <c r="AU84">
        <v>45</v>
      </c>
      <c r="AV84">
        <v>1.047</v>
      </c>
      <c r="AW84">
        <v>1</v>
      </c>
      <c r="AX84">
        <v>1</v>
      </c>
      <c r="AY84">
        <v>1</v>
      </c>
      <c r="AZ84">
        <v>11.65</v>
      </c>
      <c r="BA84">
        <v>11.65</v>
      </c>
      <c r="BB84">
        <v>5</v>
      </c>
      <c r="BC84">
        <v>1.76</v>
      </c>
      <c r="BH84">
        <v>0</v>
      </c>
      <c r="BI84">
        <v>2</v>
      </c>
      <c r="BJ84" t="s">
        <v>128</v>
      </c>
      <c r="BM84">
        <v>335</v>
      </c>
      <c r="BN84">
        <v>0</v>
      </c>
      <c r="BO84" t="s">
        <v>126</v>
      </c>
      <c r="BP84">
        <v>1</v>
      </c>
      <c r="BQ84">
        <v>40</v>
      </c>
      <c r="BR84">
        <v>0</v>
      </c>
      <c r="BS84">
        <v>11.65</v>
      </c>
      <c r="BT84">
        <v>1</v>
      </c>
      <c r="BU84">
        <v>1</v>
      </c>
      <c r="BV84">
        <v>1</v>
      </c>
      <c r="BW84">
        <v>1</v>
      </c>
      <c r="BX84">
        <v>1</v>
      </c>
      <c r="BZ84">
        <v>87</v>
      </c>
      <c r="CA84">
        <v>45</v>
      </c>
      <c r="CF84">
        <v>0</v>
      </c>
      <c r="CG84">
        <v>0</v>
      </c>
      <c r="CM84">
        <v>0</v>
      </c>
      <c r="CO84">
        <v>0</v>
      </c>
      <c r="CP84">
        <f t="shared" si="75"/>
        <v>17573.300000000003</v>
      </c>
      <c r="CQ84">
        <f t="shared" si="76"/>
        <v>1792.1552</v>
      </c>
      <c r="CR84">
        <f t="shared" si="77"/>
        <v>160.3873125</v>
      </c>
      <c r="CS84">
        <f t="shared" si="78"/>
        <v>55.80379125</v>
      </c>
      <c r="CT84">
        <f t="shared" si="79"/>
        <v>5688.0225037499995</v>
      </c>
      <c r="CU84">
        <f t="shared" si="80"/>
        <v>0</v>
      </c>
      <c r="CV84">
        <f t="shared" si="81"/>
        <v>40.6848495</v>
      </c>
      <c r="CW84">
        <f t="shared" si="82"/>
        <v>0</v>
      </c>
      <c r="CX84">
        <f t="shared" si="83"/>
        <v>0</v>
      </c>
      <c r="CY84">
        <f t="shared" si="84"/>
        <v>11381.7315</v>
      </c>
      <c r="CZ84">
        <f t="shared" si="85"/>
        <v>5887.102500000001</v>
      </c>
      <c r="DE84" t="s">
        <v>35</v>
      </c>
      <c r="DF84" t="s">
        <v>35</v>
      </c>
      <c r="DG84" t="s">
        <v>36</v>
      </c>
      <c r="DI84" t="s">
        <v>36</v>
      </c>
      <c r="DJ84" t="s">
        <v>35</v>
      </c>
      <c r="DN84">
        <v>114</v>
      </c>
      <c r="DO84">
        <v>67</v>
      </c>
      <c r="DP84">
        <v>1.047</v>
      </c>
      <c r="DQ84">
        <v>1</v>
      </c>
      <c r="DR84">
        <v>1</v>
      </c>
      <c r="DS84">
        <v>1</v>
      </c>
      <c r="DT84">
        <v>1</v>
      </c>
      <c r="DU84">
        <v>1003</v>
      </c>
      <c r="DV84" t="s">
        <v>29</v>
      </c>
      <c r="DW84" t="s">
        <v>29</v>
      </c>
      <c r="DX84">
        <v>100</v>
      </c>
      <c r="EE84">
        <v>9298312</v>
      </c>
      <c r="EF84">
        <v>40</v>
      </c>
      <c r="EG84" t="s">
        <v>92</v>
      </c>
      <c r="EH84">
        <v>0</v>
      </c>
      <c r="EJ84">
        <v>2</v>
      </c>
      <c r="EK84">
        <v>335</v>
      </c>
      <c r="EL84" t="s">
        <v>129</v>
      </c>
      <c r="EM84" t="s">
        <v>130</v>
      </c>
      <c r="EQ84">
        <v>0</v>
      </c>
      <c r="ER84">
        <v>1448.28</v>
      </c>
      <c r="ES84">
        <v>1018.27</v>
      </c>
      <c r="ET84">
        <v>24.51</v>
      </c>
      <c r="EU84">
        <v>3.66</v>
      </c>
      <c r="EV84">
        <v>405.5</v>
      </c>
      <c r="EW84">
        <v>33.79</v>
      </c>
      <c r="EX84">
        <v>0</v>
      </c>
      <c r="EY84">
        <v>0</v>
      </c>
      <c r="EZ84">
        <v>0</v>
      </c>
      <c r="FQ84">
        <v>0</v>
      </c>
      <c r="FR84">
        <f t="shared" si="86"/>
        <v>0</v>
      </c>
      <c r="FS84">
        <v>0</v>
      </c>
      <c r="FX84">
        <v>87</v>
      </c>
      <c r="FY84">
        <v>45</v>
      </c>
    </row>
    <row r="85" spans="1:181" ht="12.75">
      <c r="A85">
        <v>18</v>
      </c>
      <c r="B85">
        <v>1</v>
      </c>
      <c r="C85">
        <v>51</v>
      </c>
      <c r="E85" t="s">
        <v>95</v>
      </c>
      <c r="F85" t="s">
        <v>181</v>
      </c>
      <c r="G85" t="s">
        <v>182</v>
      </c>
      <c r="H85" t="s">
        <v>72</v>
      </c>
      <c r="I85">
        <f>I84*J85</f>
        <v>229.99999999999997</v>
      </c>
      <c r="J85">
        <v>100</v>
      </c>
      <c r="O85">
        <f t="shared" si="63"/>
        <v>4634.45</v>
      </c>
      <c r="P85">
        <f t="shared" si="64"/>
        <v>4634.45</v>
      </c>
      <c r="Q85">
        <f t="shared" si="65"/>
        <v>0</v>
      </c>
      <c r="R85">
        <f t="shared" si="66"/>
        <v>0</v>
      </c>
      <c r="S85">
        <f t="shared" si="67"/>
        <v>0</v>
      </c>
      <c r="T85">
        <f t="shared" si="68"/>
        <v>0</v>
      </c>
      <c r="U85">
        <f t="shared" si="69"/>
        <v>0</v>
      </c>
      <c r="V85">
        <f t="shared" si="70"/>
        <v>0</v>
      </c>
      <c r="W85">
        <f t="shared" si="71"/>
        <v>0</v>
      </c>
      <c r="X85">
        <f t="shared" si="72"/>
        <v>0</v>
      </c>
      <c r="Y85">
        <f t="shared" si="73"/>
        <v>0</v>
      </c>
      <c r="AA85">
        <v>0</v>
      </c>
      <c r="AB85">
        <f t="shared" si="74"/>
        <v>15.62</v>
      </c>
      <c r="AC85">
        <f aca="true" t="shared" si="88" ref="AC85:AJ85">AL85</f>
        <v>15.62</v>
      </c>
      <c r="AD85">
        <f t="shared" si="88"/>
        <v>0</v>
      </c>
      <c r="AE85">
        <f t="shared" si="88"/>
        <v>0</v>
      </c>
      <c r="AF85">
        <f t="shared" si="88"/>
        <v>0</v>
      </c>
      <c r="AG85">
        <f t="shared" si="88"/>
        <v>0</v>
      </c>
      <c r="AH85">
        <f t="shared" si="88"/>
        <v>0</v>
      </c>
      <c r="AI85">
        <f t="shared" si="88"/>
        <v>0</v>
      </c>
      <c r="AJ85">
        <f t="shared" si="88"/>
        <v>0</v>
      </c>
      <c r="AK85">
        <v>15.62</v>
      </c>
      <c r="AL85">
        <v>15.62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X85">
        <v>1</v>
      </c>
      <c r="AY85">
        <v>1</v>
      </c>
      <c r="AZ85">
        <v>1</v>
      </c>
      <c r="BA85">
        <v>1</v>
      </c>
      <c r="BB85">
        <v>1</v>
      </c>
      <c r="BC85">
        <v>1.29</v>
      </c>
      <c r="BH85">
        <v>3</v>
      </c>
      <c r="BI85">
        <v>2</v>
      </c>
      <c r="BJ85" t="s">
        <v>183</v>
      </c>
      <c r="BM85">
        <v>335</v>
      </c>
      <c r="BN85">
        <v>0</v>
      </c>
      <c r="BO85" t="s">
        <v>181</v>
      </c>
      <c r="BP85">
        <v>1</v>
      </c>
      <c r="BQ85">
        <v>40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Z85">
        <v>0</v>
      </c>
      <c r="CA85">
        <v>0</v>
      </c>
      <c r="CF85">
        <v>0</v>
      </c>
      <c r="CG85">
        <v>0</v>
      </c>
      <c r="CM85">
        <v>0</v>
      </c>
      <c r="CO85">
        <v>0</v>
      </c>
      <c r="CP85">
        <f t="shared" si="75"/>
        <v>4634.45</v>
      </c>
      <c r="CQ85">
        <f t="shared" si="76"/>
        <v>20.1498</v>
      </c>
      <c r="CR85">
        <f t="shared" si="77"/>
        <v>0</v>
      </c>
      <c r="CS85">
        <f t="shared" si="78"/>
        <v>0</v>
      </c>
      <c r="CT85">
        <f t="shared" si="79"/>
        <v>0</v>
      </c>
      <c r="CU85">
        <f t="shared" si="80"/>
        <v>0</v>
      </c>
      <c r="CV85">
        <f t="shared" si="81"/>
        <v>0</v>
      </c>
      <c r="CW85">
        <f t="shared" si="82"/>
        <v>0</v>
      </c>
      <c r="CX85">
        <f t="shared" si="83"/>
        <v>0</v>
      </c>
      <c r="CY85">
        <f t="shared" si="84"/>
        <v>0</v>
      </c>
      <c r="CZ85">
        <f t="shared" si="85"/>
        <v>0</v>
      </c>
      <c r="DN85">
        <v>114</v>
      </c>
      <c r="DO85">
        <v>67</v>
      </c>
      <c r="DP85">
        <v>1.047</v>
      </c>
      <c r="DQ85">
        <v>1</v>
      </c>
      <c r="DR85">
        <v>1</v>
      </c>
      <c r="DS85">
        <v>1</v>
      </c>
      <c r="DT85">
        <v>1</v>
      </c>
      <c r="DU85">
        <v>1003</v>
      </c>
      <c r="DV85" t="s">
        <v>72</v>
      </c>
      <c r="DW85" t="s">
        <v>72</v>
      </c>
      <c r="DX85">
        <v>1</v>
      </c>
      <c r="EE85">
        <v>9298312</v>
      </c>
      <c r="EF85">
        <v>40</v>
      </c>
      <c r="EG85" t="s">
        <v>92</v>
      </c>
      <c r="EH85">
        <v>0</v>
      </c>
      <c r="EJ85">
        <v>2</v>
      </c>
      <c r="EK85">
        <v>335</v>
      </c>
      <c r="EL85" t="s">
        <v>129</v>
      </c>
      <c r="EM85" t="s">
        <v>130</v>
      </c>
      <c r="EQ85">
        <v>0</v>
      </c>
      <c r="ER85">
        <v>15.62</v>
      </c>
      <c r="ES85">
        <v>15.62</v>
      </c>
      <c r="ET85">
        <v>0</v>
      </c>
      <c r="EU85">
        <v>0</v>
      </c>
      <c r="EV85">
        <v>0</v>
      </c>
      <c r="EW85">
        <v>0</v>
      </c>
      <c r="EX85">
        <v>0</v>
      </c>
      <c r="EZ85">
        <v>0</v>
      </c>
      <c r="FQ85">
        <v>0</v>
      </c>
      <c r="FR85">
        <f t="shared" si="86"/>
        <v>0</v>
      </c>
      <c r="FS85">
        <v>0</v>
      </c>
      <c r="FX85">
        <v>0</v>
      </c>
      <c r="FY85">
        <v>0</v>
      </c>
    </row>
    <row r="86" spans="1:181" ht="12.75">
      <c r="A86">
        <v>17</v>
      </c>
      <c r="B86">
        <v>1</v>
      </c>
      <c r="C86">
        <f>ROW(SmtRes!A59)</f>
        <v>59</v>
      </c>
      <c r="E86" t="s">
        <v>31</v>
      </c>
      <c r="F86" t="s">
        <v>136</v>
      </c>
      <c r="G86" t="s">
        <v>137</v>
      </c>
      <c r="H86" t="s">
        <v>29</v>
      </c>
      <c r="I86">
        <v>2.3</v>
      </c>
      <c r="J86">
        <v>0</v>
      </c>
      <c r="O86">
        <f t="shared" si="63"/>
        <v>1282.17</v>
      </c>
      <c r="P86">
        <f t="shared" si="64"/>
        <v>34.73</v>
      </c>
      <c r="Q86">
        <f t="shared" si="65"/>
        <v>18.24</v>
      </c>
      <c r="R86">
        <f t="shared" si="66"/>
        <v>7.01</v>
      </c>
      <c r="S86">
        <f t="shared" si="67"/>
        <v>1229.2</v>
      </c>
      <c r="T86">
        <f t="shared" si="68"/>
        <v>0</v>
      </c>
      <c r="U86">
        <f t="shared" si="69"/>
        <v>8.557183349999997</v>
      </c>
      <c r="V86">
        <f t="shared" si="70"/>
        <v>0</v>
      </c>
      <c r="W86">
        <f t="shared" si="71"/>
        <v>0</v>
      </c>
      <c r="X86">
        <f t="shared" si="72"/>
        <v>1069.4</v>
      </c>
      <c r="Y86">
        <f t="shared" si="73"/>
        <v>553.14</v>
      </c>
      <c r="AA86">
        <v>0</v>
      </c>
      <c r="AB86">
        <f t="shared" si="74"/>
        <v>48.5875</v>
      </c>
      <c r="AC86">
        <f>(ES86)</f>
        <v>3.71</v>
      </c>
      <c r="AD86">
        <f>((ET86*1.25))</f>
        <v>1.0625</v>
      </c>
      <c r="AE86">
        <f>((EU86*1.25))</f>
        <v>0.25</v>
      </c>
      <c r="AF86">
        <f>((EV86*1.15))</f>
        <v>43.815</v>
      </c>
      <c r="AG86">
        <f>(AP86)</f>
        <v>0</v>
      </c>
      <c r="AH86">
        <f>((EW86*1.15))</f>
        <v>3.5534999999999997</v>
      </c>
      <c r="AI86">
        <f>((EX86*1.25))</f>
        <v>0</v>
      </c>
      <c r="AJ86">
        <f>(AS86)</f>
        <v>0</v>
      </c>
      <c r="AK86">
        <v>42.66</v>
      </c>
      <c r="AL86">
        <v>3.71</v>
      </c>
      <c r="AM86">
        <v>0.85</v>
      </c>
      <c r="AN86">
        <v>0.2</v>
      </c>
      <c r="AO86">
        <v>38.1</v>
      </c>
      <c r="AP86">
        <v>0</v>
      </c>
      <c r="AQ86">
        <v>3.09</v>
      </c>
      <c r="AR86">
        <v>0</v>
      </c>
      <c r="AS86">
        <v>0</v>
      </c>
      <c r="AT86">
        <v>87</v>
      </c>
      <c r="AU86">
        <v>45</v>
      </c>
      <c r="AV86">
        <v>1.047</v>
      </c>
      <c r="AW86">
        <v>1</v>
      </c>
      <c r="AX86">
        <v>1</v>
      </c>
      <c r="AY86">
        <v>1</v>
      </c>
      <c r="AZ86">
        <v>11.65</v>
      </c>
      <c r="BA86">
        <v>11.65</v>
      </c>
      <c r="BB86">
        <v>7.13</v>
      </c>
      <c r="BC86">
        <v>4.07</v>
      </c>
      <c r="BH86">
        <v>0</v>
      </c>
      <c r="BI86">
        <v>2</v>
      </c>
      <c r="BJ86" t="s">
        <v>138</v>
      </c>
      <c r="BM86">
        <v>331</v>
      </c>
      <c r="BN86">
        <v>0</v>
      </c>
      <c r="BO86" t="s">
        <v>136</v>
      </c>
      <c r="BP86">
        <v>1</v>
      </c>
      <c r="BQ86">
        <v>40</v>
      </c>
      <c r="BR86">
        <v>0</v>
      </c>
      <c r="BS86">
        <v>11.65</v>
      </c>
      <c r="BT86">
        <v>1</v>
      </c>
      <c r="BU86">
        <v>1</v>
      </c>
      <c r="BV86">
        <v>1</v>
      </c>
      <c r="BW86">
        <v>1</v>
      </c>
      <c r="BX86">
        <v>1</v>
      </c>
      <c r="BZ86">
        <v>87</v>
      </c>
      <c r="CA86">
        <v>45</v>
      </c>
      <c r="CF86">
        <v>0</v>
      </c>
      <c r="CG86">
        <v>0</v>
      </c>
      <c r="CM86">
        <v>0</v>
      </c>
      <c r="CO86">
        <v>0</v>
      </c>
      <c r="CP86">
        <f t="shared" si="75"/>
        <v>1282.17</v>
      </c>
      <c r="CQ86">
        <f t="shared" si="76"/>
        <v>15.0997</v>
      </c>
      <c r="CR86">
        <f t="shared" si="77"/>
        <v>7.931679375</v>
      </c>
      <c r="CS86">
        <f t="shared" si="78"/>
        <v>3.0493875</v>
      </c>
      <c r="CT86">
        <f t="shared" si="79"/>
        <v>534.43565325</v>
      </c>
      <c r="CU86">
        <f t="shared" si="80"/>
        <v>0</v>
      </c>
      <c r="CV86">
        <f t="shared" si="81"/>
        <v>3.7205144999999993</v>
      </c>
      <c r="CW86">
        <f t="shared" si="82"/>
        <v>0</v>
      </c>
      <c r="CX86">
        <f t="shared" si="83"/>
        <v>0</v>
      </c>
      <c r="CY86">
        <f t="shared" si="84"/>
        <v>1069.404</v>
      </c>
      <c r="CZ86">
        <f t="shared" si="85"/>
        <v>553.14</v>
      </c>
      <c r="DE86" t="s">
        <v>35</v>
      </c>
      <c r="DF86" t="s">
        <v>35</v>
      </c>
      <c r="DG86" t="s">
        <v>36</v>
      </c>
      <c r="DI86" t="s">
        <v>36</v>
      </c>
      <c r="DJ86" t="s">
        <v>35</v>
      </c>
      <c r="DN86">
        <v>114</v>
      </c>
      <c r="DO86">
        <v>67</v>
      </c>
      <c r="DP86">
        <v>1.047</v>
      </c>
      <c r="DQ86">
        <v>1</v>
      </c>
      <c r="DR86">
        <v>1</v>
      </c>
      <c r="DS86">
        <v>1</v>
      </c>
      <c r="DT86">
        <v>1</v>
      </c>
      <c r="DU86">
        <v>1003</v>
      </c>
      <c r="DV86" t="s">
        <v>29</v>
      </c>
      <c r="DW86" t="s">
        <v>29</v>
      </c>
      <c r="DX86">
        <v>100</v>
      </c>
      <c r="EE86">
        <v>9298308</v>
      </c>
      <c r="EF86">
        <v>40</v>
      </c>
      <c r="EG86" t="s">
        <v>92</v>
      </c>
      <c r="EH86">
        <v>0</v>
      </c>
      <c r="EJ86">
        <v>2</v>
      </c>
      <c r="EK86">
        <v>331</v>
      </c>
      <c r="EL86" t="s">
        <v>139</v>
      </c>
      <c r="EM86" t="s">
        <v>140</v>
      </c>
      <c r="EQ86">
        <v>0</v>
      </c>
      <c r="ER86">
        <v>42.66</v>
      </c>
      <c r="ES86">
        <v>3.71</v>
      </c>
      <c r="ET86">
        <v>0.85</v>
      </c>
      <c r="EU86">
        <v>0.2</v>
      </c>
      <c r="EV86">
        <v>38.1</v>
      </c>
      <c r="EW86">
        <v>3.09</v>
      </c>
      <c r="EX86">
        <v>0</v>
      </c>
      <c r="EY86">
        <v>0</v>
      </c>
      <c r="EZ86">
        <v>0</v>
      </c>
      <c r="FQ86">
        <v>0</v>
      </c>
      <c r="FR86">
        <f t="shared" si="86"/>
        <v>0</v>
      </c>
      <c r="FS86">
        <v>0</v>
      </c>
      <c r="FX86">
        <v>87</v>
      </c>
      <c r="FY86">
        <v>45</v>
      </c>
    </row>
    <row r="87" spans="1:181" ht="12.75">
      <c r="A87">
        <v>18</v>
      </c>
      <c r="B87">
        <v>1</v>
      </c>
      <c r="C87">
        <v>59</v>
      </c>
      <c r="E87" t="s">
        <v>40</v>
      </c>
      <c r="F87" t="s">
        <v>142</v>
      </c>
      <c r="G87" t="s">
        <v>143</v>
      </c>
      <c r="H87" t="s">
        <v>144</v>
      </c>
      <c r="I87">
        <f>I86*J87</f>
        <v>0.22999999999999998</v>
      </c>
      <c r="J87">
        <v>0.1</v>
      </c>
      <c r="O87">
        <f t="shared" si="63"/>
        <v>2163.01</v>
      </c>
      <c r="P87">
        <f t="shared" si="64"/>
        <v>2163.01</v>
      </c>
      <c r="Q87">
        <f t="shared" si="65"/>
        <v>0</v>
      </c>
      <c r="R87">
        <f t="shared" si="66"/>
        <v>0</v>
      </c>
      <c r="S87">
        <f t="shared" si="67"/>
        <v>0</v>
      </c>
      <c r="T87">
        <f t="shared" si="68"/>
        <v>0</v>
      </c>
      <c r="U87">
        <f t="shared" si="69"/>
        <v>0</v>
      </c>
      <c r="V87">
        <f t="shared" si="70"/>
        <v>0</v>
      </c>
      <c r="W87">
        <f t="shared" si="71"/>
        <v>0</v>
      </c>
      <c r="X87">
        <f t="shared" si="72"/>
        <v>0</v>
      </c>
      <c r="Y87">
        <f t="shared" si="73"/>
        <v>0</v>
      </c>
      <c r="AA87">
        <v>0</v>
      </c>
      <c r="AB87">
        <f t="shared" si="74"/>
        <v>3984.91</v>
      </c>
      <c r="AC87">
        <f aca="true" t="shared" si="89" ref="AC87:AJ87">AL87</f>
        <v>3984.91</v>
      </c>
      <c r="AD87">
        <f t="shared" si="89"/>
        <v>0</v>
      </c>
      <c r="AE87">
        <f t="shared" si="89"/>
        <v>0</v>
      </c>
      <c r="AF87">
        <f t="shared" si="89"/>
        <v>0</v>
      </c>
      <c r="AG87">
        <f t="shared" si="89"/>
        <v>0</v>
      </c>
      <c r="AH87">
        <f t="shared" si="89"/>
        <v>0</v>
      </c>
      <c r="AI87">
        <f t="shared" si="89"/>
        <v>0</v>
      </c>
      <c r="AJ87">
        <f t="shared" si="89"/>
        <v>0</v>
      </c>
      <c r="AK87">
        <v>3984.91</v>
      </c>
      <c r="AL87">
        <v>3984.91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1</v>
      </c>
      <c r="AX87">
        <v>1</v>
      </c>
      <c r="AY87">
        <v>1</v>
      </c>
      <c r="AZ87">
        <v>1</v>
      </c>
      <c r="BA87">
        <v>1</v>
      </c>
      <c r="BB87">
        <v>1</v>
      </c>
      <c r="BC87">
        <v>2.36</v>
      </c>
      <c r="BH87">
        <v>3</v>
      </c>
      <c r="BI87">
        <v>2</v>
      </c>
      <c r="BJ87" t="s">
        <v>145</v>
      </c>
      <c r="BM87">
        <v>331</v>
      </c>
      <c r="BN87">
        <v>0</v>
      </c>
      <c r="BO87" t="s">
        <v>142</v>
      </c>
      <c r="BP87">
        <v>1</v>
      </c>
      <c r="BQ87">
        <v>40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Z87">
        <v>0</v>
      </c>
      <c r="CA87">
        <v>0</v>
      </c>
      <c r="CF87">
        <v>0</v>
      </c>
      <c r="CG87">
        <v>0</v>
      </c>
      <c r="CM87">
        <v>0</v>
      </c>
      <c r="CO87">
        <v>0</v>
      </c>
      <c r="CP87">
        <f t="shared" si="75"/>
        <v>2163.01</v>
      </c>
      <c r="CQ87">
        <f t="shared" si="76"/>
        <v>9404.3876</v>
      </c>
      <c r="CR87">
        <f t="shared" si="77"/>
        <v>0</v>
      </c>
      <c r="CS87">
        <f t="shared" si="78"/>
        <v>0</v>
      </c>
      <c r="CT87">
        <f t="shared" si="79"/>
        <v>0</v>
      </c>
      <c r="CU87">
        <f t="shared" si="80"/>
        <v>0</v>
      </c>
      <c r="CV87">
        <f t="shared" si="81"/>
        <v>0</v>
      </c>
      <c r="CW87">
        <f t="shared" si="82"/>
        <v>0</v>
      </c>
      <c r="CX87">
        <f t="shared" si="83"/>
        <v>0</v>
      </c>
      <c r="CY87">
        <f t="shared" si="84"/>
        <v>0</v>
      </c>
      <c r="CZ87">
        <f t="shared" si="85"/>
        <v>0</v>
      </c>
      <c r="DN87">
        <v>114</v>
      </c>
      <c r="DO87">
        <v>67</v>
      </c>
      <c r="DP87">
        <v>1.047</v>
      </c>
      <c r="DQ87">
        <v>1</v>
      </c>
      <c r="DR87">
        <v>1</v>
      </c>
      <c r="DS87">
        <v>1</v>
      </c>
      <c r="DT87">
        <v>1</v>
      </c>
      <c r="DU87">
        <v>1003</v>
      </c>
      <c r="DV87" t="s">
        <v>144</v>
      </c>
      <c r="DW87" t="s">
        <v>144</v>
      </c>
      <c r="DX87">
        <v>1000</v>
      </c>
      <c r="EE87">
        <v>9298308</v>
      </c>
      <c r="EF87">
        <v>40</v>
      </c>
      <c r="EG87" t="s">
        <v>92</v>
      </c>
      <c r="EH87">
        <v>0</v>
      </c>
      <c r="EJ87">
        <v>2</v>
      </c>
      <c r="EK87">
        <v>331</v>
      </c>
      <c r="EL87" t="s">
        <v>139</v>
      </c>
      <c r="EM87" t="s">
        <v>140</v>
      </c>
      <c r="EQ87">
        <v>0</v>
      </c>
      <c r="ER87">
        <v>3984.91</v>
      </c>
      <c r="ES87">
        <v>3984.91</v>
      </c>
      <c r="ET87">
        <v>0</v>
      </c>
      <c r="EU87">
        <v>0</v>
      </c>
      <c r="EV87">
        <v>0</v>
      </c>
      <c r="EW87">
        <v>0</v>
      </c>
      <c r="EX87">
        <v>0</v>
      </c>
      <c r="EZ87">
        <v>0</v>
      </c>
      <c r="FQ87">
        <v>0</v>
      </c>
      <c r="FR87">
        <f t="shared" si="86"/>
        <v>0</v>
      </c>
      <c r="FS87">
        <v>0</v>
      </c>
      <c r="FX87">
        <v>0</v>
      </c>
      <c r="FY87">
        <v>0</v>
      </c>
    </row>
    <row r="88" spans="1:181" ht="12.75">
      <c r="A88">
        <v>17</v>
      </c>
      <c r="B88">
        <v>1</v>
      </c>
      <c r="C88">
        <f>ROW(SmtRes!A60)</f>
        <v>60</v>
      </c>
      <c r="E88" t="s">
        <v>54</v>
      </c>
      <c r="F88" t="s">
        <v>184</v>
      </c>
      <c r="G88" t="s">
        <v>185</v>
      </c>
      <c r="H88" t="s">
        <v>29</v>
      </c>
      <c r="I88">
        <v>2.7</v>
      </c>
      <c r="J88">
        <v>0</v>
      </c>
      <c r="O88">
        <f t="shared" si="63"/>
        <v>14547.01</v>
      </c>
      <c r="P88">
        <f t="shared" si="64"/>
        <v>1154.87</v>
      </c>
      <c r="Q88">
        <f t="shared" si="65"/>
        <v>2324.78</v>
      </c>
      <c r="R88">
        <f t="shared" si="66"/>
        <v>516.64</v>
      </c>
      <c r="S88">
        <f t="shared" si="67"/>
        <v>11067.36</v>
      </c>
      <c r="T88">
        <f t="shared" si="68"/>
        <v>0</v>
      </c>
      <c r="U88">
        <f t="shared" si="69"/>
        <v>77.04715949999999</v>
      </c>
      <c r="V88">
        <f t="shared" si="70"/>
        <v>0</v>
      </c>
      <c r="W88">
        <f t="shared" si="71"/>
        <v>0</v>
      </c>
      <c r="X88">
        <f t="shared" si="72"/>
        <v>9628.6</v>
      </c>
      <c r="Y88">
        <f t="shared" si="73"/>
        <v>4980.31</v>
      </c>
      <c r="AA88">
        <v>0</v>
      </c>
      <c r="AB88">
        <f t="shared" si="74"/>
        <v>597.0029999999999</v>
      </c>
      <c r="AC88">
        <f>(ES88)</f>
        <v>93.8</v>
      </c>
      <c r="AD88">
        <f>((ET88*1.25))</f>
        <v>167.15</v>
      </c>
      <c r="AE88">
        <f>((EU88*1.25))</f>
        <v>15.6875</v>
      </c>
      <c r="AF88">
        <f>((EV88*1.15))</f>
        <v>336.053</v>
      </c>
      <c r="AG88">
        <f>(AP88)</f>
        <v>0</v>
      </c>
      <c r="AH88">
        <f>((EW88*1.15))</f>
        <v>27.254999999999995</v>
      </c>
      <c r="AI88">
        <f>((EX88*1.25))</f>
        <v>0</v>
      </c>
      <c r="AJ88">
        <f>(AS88)</f>
        <v>0</v>
      </c>
      <c r="AK88">
        <v>519.74</v>
      </c>
      <c r="AL88">
        <v>93.8</v>
      </c>
      <c r="AM88">
        <v>133.72</v>
      </c>
      <c r="AN88">
        <v>12.55</v>
      </c>
      <c r="AO88">
        <v>292.22</v>
      </c>
      <c r="AP88">
        <v>0</v>
      </c>
      <c r="AQ88">
        <v>23.7</v>
      </c>
      <c r="AR88">
        <v>0</v>
      </c>
      <c r="AS88">
        <v>0</v>
      </c>
      <c r="AT88">
        <v>87</v>
      </c>
      <c r="AU88">
        <v>45</v>
      </c>
      <c r="AV88">
        <v>1.047</v>
      </c>
      <c r="AW88">
        <v>1</v>
      </c>
      <c r="AX88">
        <v>1</v>
      </c>
      <c r="AY88">
        <v>1</v>
      </c>
      <c r="AZ88">
        <v>11.65</v>
      </c>
      <c r="BA88">
        <v>11.65</v>
      </c>
      <c r="BB88">
        <v>4.92</v>
      </c>
      <c r="BC88">
        <v>4.56</v>
      </c>
      <c r="BH88">
        <v>0</v>
      </c>
      <c r="BI88">
        <v>2</v>
      </c>
      <c r="BJ88" t="s">
        <v>186</v>
      </c>
      <c r="BM88">
        <v>331</v>
      </c>
      <c r="BN88">
        <v>0</v>
      </c>
      <c r="BO88" t="s">
        <v>184</v>
      </c>
      <c r="BP88">
        <v>1</v>
      </c>
      <c r="BQ88">
        <v>40</v>
      </c>
      <c r="BR88">
        <v>0</v>
      </c>
      <c r="BS88">
        <v>11.65</v>
      </c>
      <c r="BT88">
        <v>1</v>
      </c>
      <c r="BU88">
        <v>1</v>
      </c>
      <c r="BV88">
        <v>1</v>
      </c>
      <c r="BW88">
        <v>1</v>
      </c>
      <c r="BX88">
        <v>1</v>
      </c>
      <c r="BZ88">
        <v>87</v>
      </c>
      <c r="CA88">
        <v>45</v>
      </c>
      <c r="CF88">
        <v>0</v>
      </c>
      <c r="CG88">
        <v>0</v>
      </c>
      <c r="CM88">
        <v>0</v>
      </c>
      <c r="CO88">
        <v>0</v>
      </c>
      <c r="CP88">
        <f t="shared" si="75"/>
        <v>14547.01</v>
      </c>
      <c r="CQ88">
        <f t="shared" si="76"/>
        <v>427.72799999999995</v>
      </c>
      <c r="CR88">
        <f t="shared" si="77"/>
        <v>861.0297659999999</v>
      </c>
      <c r="CS88">
        <f t="shared" si="78"/>
        <v>191.34906562499998</v>
      </c>
      <c r="CT88">
        <f t="shared" si="79"/>
        <v>4099.02327015</v>
      </c>
      <c r="CU88">
        <f t="shared" si="80"/>
        <v>0</v>
      </c>
      <c r="CV88">
        <f t="shared" si="81"/>
        <v>28.535984999999993</v>
      </c>
      <c r="CW88">
        <f t="shared" si="82"/>
        <v>0</v>
      </c>
      <c r="CX88">
        <f t="shared" si="83"/>
        <v>0</v>
      </c>
      <c r="CY88">
        <f t="shared" si="84"/>
        <v>9628.6032</v>
      </c>
      <c r="CZ88">
        <f t="shared" si="85"/>
        <v>4980.312000000001</v>
      </c>
      <c r="DE88" t="s">
        <v>35</v>
      </c>
      <c r="DF88" t="s">
        <v>35</v>
      </c>
      <c r="DG88" t="s">
        <v>36</v>
      </c>
      <c r="DI88" t="s">
        <v>36</v>
      </c>
      <c r="DJ88" t="s">
        <v>35</v>
      </c>
      <c r="DN88">
        <v>114</v>
      </c>
      <c r="DO88">
        <v>67</v>
      </c>
      <c r="DP88">
        <v>1.047</v>
      </c>
      <c r="DQ88">
        <v>1</v>
      </c>
      <c r="DR88">
        <v>1</v>
      </c>
      <c r="DS88">
        <v>1</v>
      </c>
      <c r="DT88">
        <v>1</v>
      </c>
      <c r="DU88">
        <v>1003</v>
      </c>
      <c r="DV88" t="s">
        <v>29</v>
      </c>
      <c r="DW88" t="s">
        <v>29</v>
      </c>
      <c r="DX88">
        <v>100</v>
      </c>
      <c r="EE88">
        <v>9298308</v>
      </c>
      <c r="EF88">
        <v>40</v>
      </c>
      <c r="EG88" t="s">
        <v>92</v>
      </c>
      <c r="EH88">
        <v>0</v>
      </c>
      <c r="EJ88">
        <v>2</v>
      </c>
      <c r="EK88">
        <v>331</v>
      </c>
      <c r="EL88" t="s">
        <v>139</v>
      </c>
      <c r="EM88" t="s">
        <v>140</v>
      </c>
      <c r="EQ88">
        <v>0</v>
      </c>
      <c r="ER88">
        <v>519.74</v>
      </c>
      <c r="ES88">
        <v>93.8</v>
      </c>
      <c r="ET88">
        <v>133.72</v>
      </c>
      <c r="EU88">
        <v>12.55</v>
      </c>
      <c r="EV88">
        <v>292.22</v>
      </c>
      <c r="EW88">
        <v>23.7</v>
      </c>
      <c r="EX88">
        <v>0</v>
      </c>
      <c r="EY88">
        <v>0</v>
      </c>
      <c r="EZ88">
        <v>0</v>
      </c>
      <c r="FQ88">
        <v>0</v>
      </c>
      <c r="FR88">
        <f t="shared" si="86"/>
        <v>0</v>
      </c>
      <c r="FS88">
        <v>0</v>
      </c>
      <c r="FX88">
        <v>87</v>
      </c>
      <c r="FY88">
        <v>45</v>
      </c>
    </row>
    <row r="89" spans="1:181" ht="12.75">
      <c r="A89">
        <v>18</v>
      </c>
      <c r="B89">
        <v>1</v>
      </c>
      <c r="C89">
        <v>60</v>
      </c>
      <c r="E89" t="s">
        <v>60</v>
      </c>
      <c r="F89" t="s">
        <v>187</v>
      </c>
      <c r="G89" t="s">
        <v>188</v>
      </c>
      <c r="H89" t="s">
        <v>72</v>
      </c>
      <c r="I89">
        <f>I88*J89</f>
        <v>270</v>
      </c>
      <c r="J89">
        <v>100</v>
      </c>
      <c r="O89">
        <f t="shared" si="63"/>
        <v>2278.04</v>
      </c>
      <c r="P89">
        <f t="shared" si="64"/>
        <v>2278.04</v>
      </c>
      <c r="Q89">
        <f t="shared" si="65"/>
        <v>0</v>
      </c>
      <c r="R89">
        <f t="shared" si="66"/>
        <v>0</v>
      </c>
      <c r="S89">
        <f t="shared" si="67"/>
        <v>0</v>
      </c>
      <c r="T89">
        <f t="shared" si="68"/>
        <v>0</v>
      </c>
      <c r="U89">
        <f t="shared" si="69"/>
        <v>0</v>
      </c>
      <c r="V89">
        <f t="shared" si="70"/>
        <v>0</v>
      </c>
      <c r="W89">
        <f t="shared" si="71"/>
        <v>0</v>
      </c>
      <c r="X89">
        <f t="shared" si="72"/>
        <v>0</v>
      </c>
      <c r="Y89">
        <f t="shared" si="73"/>
        <v>0</v>
      </c>
      <c r="AA89">
        <v>0</v>
      </c>
      <c r="AB89">
        <f t="shared" si="74"/>
        <v>2.67</v>
      </c>
      <c r="AC89">
        <f aca="true" t="shared" si="90" ref="AC89:AJ89">AL89</f>
        <v>2.67</v>
      </c>
      <c r="AD89">
        <f t="shared" si="90"/>
        <v>0</v>
      </c>
      <c r="AE89">
        <f t="shared" si="90"/>
        <v>0</v>
      </c>
      <c r="AF89">
        <f t="shared" si="90"/>
        <v>0</v>
      </c>
      <c r="AG89">
        <f t="shared" si="90"/>
        <v>0</v>
      </c>
      <c r="AH89">
        <f t="shared" si="90"/>
        <v>0</v>
      </c>
      <c r="AI89">
        <f t="shared" si="90"/>
        <v>0</v>
      </c>
      <c r="AJ89">
        <f t="shared" si="90"/>
        <v>0</v>
      </c>
      <c r="AK89">
        <v>2.67</v>
      </c>
      <c r="AL89">
        <v>2.67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1</v>
      </c>
      <c r="AW89">
        <v>1</v>
      </c>
      <c r="AX89">
        <v>1</v>
      </c>
      <c r="AY89">
        <v>1</v>
      </c>
      <c r="AZ89">
        <v>1</v>
      </c>
      <c r="BA89">
        <v>1</v>
      </c>
      <c r="BB89">
        <v>1</v>
      </c>
      <c r="BC89">
        <v>3.16</v>
      </c>
      <c r="BH89">
        <v>3</v>
      </c>
      <c r="BI89">
        <v>2</v>
      </c>
      <c r="BJ89" t="s">
        <v>189</v>
      </c>
      <c r="BM89">
        <v>331</v>
      </c>
      <c r="BN89">
        <v>0</v>
      </c>
      <c r="BO89" t="s">
        <v>187</v>
      </c>
      <c r="BP89">
        <v>1</v>
      </c>
      <c r="BQ89">
        <v>40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Z89">
        <v>0</v>
      </c>
      <c r="CA89">
        <v>0</v>
      </c>
      <c r="CF89">
        <v>0</v>
      </c>
      <c r="CG89">
        <v>0</v>
      </c>
      <c r="CM89">
        <v>0</v>
      </c>
      <c r="CO89">
        <v>0</v>
      </c>
      <c r="CP89">
        <f t="shared" si="75"/>
        <v>2278.04</v>
      </c>
      <c r="CQ89">
        <f t="shared" si="76"/>
        <v>8.4372</v>
      </c>
      <c r="CR89">
        <f t="shared" si="77"/>
        <v>0</v>
      </c>
      <c r="CS89">
        <f t="shared" si="78"/>
        <v>0</v>
      </c>
      <c r="CT89">
        <f t="shared" si="79"/>
        <v>0</v>
      </c>
      <c r="CU89">
        <f t="shared" si="80"/>
        <v>0</v>
      </c>
      <c r="CV89">
        <f t="shared" si="81"/>
        <v>0</v>
      </c>
      <c r="CW89">
        <f t="shared" si="82"/>
        <v>0</v>
      </c>
      <c r="CX89">
        <f t="shared" si="83"/>
        <v>0</v>
      </c>
      <c r="CY89">
        <f t="shared" si="84"/>
        <v>0</v>
      </c>
      <c r="CZ89">
        <f t="shared" si="85"/>
        <v>0</v>
      </c>
      <c r="DN89">
        <v>114</v>
      </c>
      <c r="DO89">
        <v>67</v>
      </c>
      <c r="DP89">
        <v>1.047</v>
      </c>
      <c r="DQ89">
        <v>1</v>
      </c>
      <c r="DR89">
        <v>1</v>
      </c>
      <c r="DS89">
        <v>1</v>
      </c>
      <c r="DT89">
        <v>1</v>
      </c>
      <c r="DU89">
        <v>1003</v>
      </c>
      <c r="DV89" t="s">
        <v>72</v>
      </c>
      <c r="DW89" t="s">
        <v>72</v>
      </c>
      <c r="DX89">
        <v>1</v>
      </c>
      <c r="EE89">
        <v>9298308</v>
      </c>
      <c r="EF89">
        <v>40</v>
      </c>
      <c r="EG89" t="s">
        <v>92</v>
      </c>
      <c r="EH89">
        <v>0</v>
      </c>
      <c r="EJ89">
        <v>2</v>
      </c>
      <c r="EK89">
        <v>331</v>
      </c>
      <c r="EL89" t="s">
        <v>139</v>
      </c>
      <c r="EM89" t="s">
        <v>140</v>
      </c>
      <c r="EQ89">
        <v>0</v>
      </c>
      <c r="ER89">
        <v>2.67</v>
      </c>
      <c r="ES89">
        <v>2.67</v>
      </c>
      <c r="ET89">
        <v>0</v>
      </c>
      <c r="EU89">
        <v>0</v>
      </c>
      <c r="EV89">
        <v>0</v>
      </c>
      <c r="EW89">
        <v>0</v>
      </c>
      <c r="EX89">
        <v>0</v>
      </c>
      <c r="EZ89">
        <v>0</v>
      </c>
      <c r="FQ89">
        <v>0</v>
      </c>
      <c r="FR89">
        <f t="shared" si="86"/>
        <v>0</v>
      </c>
      <c r="FS89">
        <v>0</v>
      </c>
      <c r="FX89">
        <v>0</v>
      </c>
      <c r="FY89">
        <v>0</v>
      </c>
    </row>
    <row r="90" spans="1:181" ht="12.75">
      <c r="A90">
        <v>17</v>
      </c>
      <c r="B90">
        <v>1</v>
      </c>
      <c r="C90">
        <f>ROW(SmtRes!A61)</f>
        <v>61</v>
      </c>
      <c r="E90" t="s">
        <v>63</v>
      </c>
      <c r="F90" t="s">
        <v>190</v>
      </c>
      <c r="G90" t="s">
        <v>191</v>
      </c>
      <c r="H90" t="s">
        <v>29</v>
      </c>
      <c r="I90">
        <v>2.7</v>
      </c>
      <c r="J90">
        <v>0</v>
      </c>
      <c r="O90">
        <f t="shared" si="63"/>
        <v>2496.38</v>
      </c>
      <c r="P90">
        <f t="shared" si="64"/>
        <v>70</v>
      </c>
      <c r="Q90">
        <f t="shared" si="65"/>
        <v>21.42</v>
      </c>
      <c r="R90">
        <f t="shared" si="66"/>
        <v>8.23</v>
      </c>
      <c r="S90">
        <f t="shared" si="67"/>
        <v>2404.96</v>
      </c>
      <c r="T90">
        <f t="shared" si="68"/>
        <v>0</v>
      </c>
      <c r="U90">
        <f t="shared" si="69"/>
        <v>16.74231525</v>
      </c>
      <c r="V90">
        <f t="shared" si="70"/>
        <v>0</v>
      </c>
      <c r="W90">
        <f t="shared" si="71"/>
        <v>0</v>
      </c>
      <c r="X90">
        <f t="shared" si="72"/>
        <v>2092.32</v>
      </c>
      <c r="Y90">
        <f t="shared" si="73"/>
        <v>1082.23</v>
      </c>
      <c r="AA90">
        <v>0</v>
      </c>
      <c r="AB90">
        <f t="shared" si="74"/>
        <v>80.4575</v>
      </c>
      <c r="AC90">
        <f>(ES90)</f>
        <v>6.37</v>
      </c>
      <c r="AD90">
        <f>((ET90*1.25))</f>
        <v>1.0625</v>
      </c>
      <c r="AE90">
        <f>((EU90*1.25))</f>
        <v>0.25</v>
      </c>
      <c r="AF90">
        <f>((EV90*1.15))</f>
        <v>73.02499999999999</v>
      </c>
      <c r="AG90">
        <f>(AP90)</f>
        <v>0</v>
      </c>
      <c r="AH90">
        <f>((EW90*1.15))</f>
        <v>5.9225</v>
      </c>
      <c r="AI90">
        <f>((EX90*1.25))</f>
        <v>0</v>
      </c>
      <c r="AJ90">
        <f>(AS90)</f>
        <v>0</v>
      </c>
      <c r="AK90">
        <v>70.72</v>
      </c>
      <c r="AL90">
        <v>6.37</v>
      </c>
      <c r="AM90">
        <v>0.85</v>
      </c>
      <c r="AN90">
        <v>0.2</v>
      </c>
      <c r="AO90">
        <v>63.5</v>
      </c>
      <c r="AP90">
        <v>0</v>
      </c>
      <c r="AQ90">
        <v>5.15</v>
      </c>
      <c r="AR90">
        <v>0</v>
      </c>
      <c r="AS90">
        <v>0</v>
      </c>
      <c r="AT90">
        <v>87</v>
      </c>
      <c r="AU90">
        <v>45</v>
      </c>
      <c r="AV90">
        <v>1.047</v>
      </c>
      <c r="AW90">
        <v>1</v>
      </c>
      <c r="AX90">
        <v>1</v>
      </c>
      <c r="AY90">
        <v>1</v>
      </c>
      <c r="AZ90">
        <v>11.65</v>
      </c>
      <c r="BA90">
        <v>11.65</v>
      </c>
      <c r="BB90">
        <v>7.13</v>
      </c>
      <c r="BC90">
        <v>4.07</v>
      </c>
      <c r="BH90">
        <v>0</v>
      </c>
      <c r="BI90">
        <v>2</v>
      </c>
      <c r="BJ90" t="s">
        <v>192</v>
      </c>
      <c r="BM90">
        <v>331</v>
      </c>
      <c r="BN90">
        <v>0</v>
      </c>
      <c r="BO90" t="s">
        <v>190</v>
      </c>
      <c r="BP90">
        <v>1</v>
      </c>
      <c r="BQ90">
        <v>40</v>
      </c>
      <c r="BR90">
        <v>0</v>
      </c>
      <c r="BS90">
        <v>11.65</v>
      </c>
      <c r="BT90">
        <v>1</v>
      </c>
      <c r="BU90">
        <v>1</v>
      </c>
      <c r="BV90">
        <v>1</v>
      </c>
      <c r="BW90">
        <v>1</v>
      </c>
      <c r="BX90">
        <v>1</v>
      </c>
      <c r="BZ90">
        <v>87</v>
      </c>
      <c r="CA90">
        <v>45</v>
      </c>
      <c r="CF90">
        <v>0</v>
      </c>
      <c r="CG90">
        <v>0</v>
      </c>
      <c r="CM90">
        <v>0</v>
      </c>
      <c r="CO90">
        <v>0</v>
      </c>
      <c r="CP90">
        <f t="shared" si="75"/>
        <v>2496.38</v>
      </c>
      <c r="CQ90">
        <f t="shared" si="76"/>
        <v>25.925900000000002</v>
      </c>
      <c r="CR90">
        <f t="shared" si="77"/>
        <v>7.931679375</v>
      </c>
      <c r="CS90">
        <f t="shared" si="78"/>
        <v>3.0493875</v>
      </c>
      <c r="CT90">
        <f t="shared" si="79"/>
        <v>890.7260887499999</v>
      </c>
      <c r="CU90">
        <f t="shared" si="80"/>
        <v>0</v>
      </c>
      <c r="CV90">
        <f t="shared" si="81"/>
        <v>6.2008575</v>
      </c>
      <c r="CW90">
        <f t="shared" si="82"/>
        <v>0</v>
      </c>
      <c r="CX90">
        <f t="shared" si="83"/>
        <v>0</v>
      </c>
      <c r="CY90">
        <f t="shared" si="84"/>
        <v>2092.3152</v>
      </c>
      <c r="CZ90">
        <f t="shared" si="85"/>
        <v>1082.232</v>
      </c>
      <c r="DE90" t="s">
        <v>35</v>
      </c>
      <c r="DF90" t="s">
        <v>35</v>
      </c>
      <c r="DG90" t="s">
        <v>36</v>
      </c>
      <c r="DI90" t="s">
        <v>36</v>
      </c>
      <c r="DJ90" t="s">
        <v>35</v>
      </c>
      <c r="DN90">
        <v>114</v>
      </c>
      <c r="DO90">
        <v>67</v>
      </c>
      <c r="DP90">
        <v>1.047</v>
      </c>
      <c r="DQ90">
        <v>1</v>
      </c>
      <c r="DR90">
        <v>1</v>
      </c>
      <c r="DS90">
        <v>1</v>
      </c>
      <c r="DT90">
        <v>1</v>
      </c>
      <c r="DU90">
        <v>1003</v>
      </c>
      <c r="DV90" t="s">
        <v>29</v>
      </c>
      <c r="DW90" t="s">
        <v>29</v>
      </c>
      <c r="DX90">
        <v>100</v>
      </c>
      <c r="EE90">
        <v>9298308</v>
      </c>
      <c r="EF90">
        <v>40</v>
      </c>
      <c r="EG90" t="s">
        <v>92</v>
      </c>
      <c r="EH90">
        <v>0</v>
      </c>
      <c r="EJ90">
        <v>2</v>
      </c>
      <c r="EK90">
        <v>331</v>
      </c>
      <c r="EL90" t="s">
        <v>139</v>
      </c>
      <c r="EM90" t="s">
        <v>140</v>
      </c>
      <c r="EQ90">
        <v>0</v>
      </c>
      <c r="ER90">
        <v>70.72</v>
      </c>
      <c r="ES90">
        <v>6.37</v>
      </c>
      <c r="ET90">
        <v>0.85</v>
      </c>
      <c r="EU90">
        <v>0.2</v>
      </c>
      <c r="EV90">
        <v>63.5</v>
      </c>
      <c r="EW90">
        <v>5.15</v>
      </c>
      <c r="EX90">
        <v>0</v>
      </c>
      <c r="EY90">
        <v>0</v>
      </c>
      <c r="EZ90">
        <v>0</v>
      </c>
      <c r="FQ90">
        <v>0</v>
      </c>
      <c r="FR90">
        <f t="shared" si="86"/>
        <v>0</v>
      </c>
      <c r="FS90">
        <v>0</v>
      </c>
      <c r="FX90">
        <v>87</v>
      </c>
      <c r="FY90">
        <v>45</v>
      </c>
    </row>
    <row r="91" spans="1:181" ht="12.75">
      <c r="A91">
        <v>18</v>
      </c>
      <c r="B91">
        <v>1</v>
      </c>
      <c r="C91">
        <v>61</v>
      </c>
      <c r="E91" t="s">
        <v>69</v>
      </c>
      <c r="F91" t="s">
        <v>142</v>
      </c>
      <c r="G91" t="s">
        <v>143</v>
      </c>
      <c r="H91" t="s">
        <v>144</v>
      </c>
      <c r="I91">
        <f>I90*J91</f>
        <v>0.27</v>
      </c>
      <c r="J91">
        <v>0.1</v>
      </c>
      <c r="O91">
        <f t="shared" si="63"/>
        <v>2539.18</v>
      </c>
      <c r="P91">
        <f t="shared" si="64"/>
        <v>2539.18</v>
      </c>
      <c r="Q91">
        <f t="shared" si="65"/>
        <v>0</v>
      </c>
      <c r="R91">
        <f t="shared" si="66"/>
        <v>0</v>
      </c>
      <c r="S91">
        <f t="shared" si="67"/>
        <v>0</v>
      </c>
      <c r="T91">
        <f t="shared" si="68"/>
        <v>0</v>
      </c>
      <c r="U91">
        <f t="shared" si="69"/>
        <v>0</v>
      </c>
      <c r="V91">
        <f t="shared" si="70"/>
        <v>0</v>
      </c>
      <c r="W91">
        <f t="shared" si="71"/>
        <v>0</v>
      </c>
      <c r="X91">
        <f t="shared" si="72"/>
        <v>0</v>
      </c>
      <c r="Y91">
        <f t="shared" si="73"/>
        <v>0</v>
      </c>
      <c r="AA91">
        <v>0</v>
      </c>
      <c r="AB91">
        <f t="shared" si="74"/>
        <v>3984.91</v>
      </c>
      <c r="AC91">
        <f aca="true" t="shared" si="91" ref="AC91:AJ91">AL91</f>
        <v>3984.91</v>
      </c>
      <c r="AD91">
        <f t="shared" si="91"/>
        <v>0</v>
      </c>
      <c r="AE91">
        <f t="shared" si="91"/>
        <v>0</v>
      </c>
      <c r="AF91">
        <f t="shared" si="91"/>
        <v>0</v>
      </c>
      <c r="AG91">
        <f t="shared" si="91"/>
        <v>0</v>
      </c>
      <c r="AH91">
        <f t="shared" si="91"/>
        <v>0</v>
      </c>
      <c r="AI91">
        <f t="shared" si="91"/>
        <v>0</v>
      </c>
      <c r="AJ91">
        <f t="shared" si="91"/>
        <v>0</v>
      </c>
      <c r="AK91">
        <v>3984.91</v>
      </c>
      <c r="AL91">
        <v>3984.91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1</v>
      </c>
      <c r="AW91">
        <v>1</v>
      </c>
      <c r="AX91">
        <v>1</v>
      </c>
      <c r="AY91">
        <v>1</v>
      </c>
      <c r="AZ91">
        <v>1</v>
      </c>
      <c r="BA91">
        <v>1</v>
      </c>
      <c r="BB91">
        <v>1</v>
      </c>
      <c r="BC91">
        <v>2.36</v>
      </c>
      <c r="BH91">
        <v>3</v>
      </c>
      <c r="BI91">
        <v>2</v>
      </c>
      <c r="BJ91" t="s">
        <v>145</v>
      </c>
      <c r="BM91">
        <v>331</v>
      </c>
      <c r="BN91">
        <v>0</v>
      </c>
      <c r="BO91" t="s">
        <v>142</v>
      </c>
      <c r="BP91">
        <v>1</v>
      </c>
      <c r="BQ91">
        <v>40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Z91">
        <v>0</v>
      </c>
      <c r="CA91">
        <v>0</v>
      </c>
      <c r="CF91">
        <v>0</v>
      </c>
      <c r="CG91">
        <v>0</v>
      </c>
      <c r="CM91">
        <v>0</v>
      </c>
      <c r="CO91">
        <v>0</v>
      </c>
      <c r="CP91">
        <f t="shared" si="75"/>
        <v>2539.18</v>
      </c>
      <c r="CQ91">
        <f t="shared" si="76"/>
        <v>9404.3876</v>
      </c>
      <c r="CR91">
        <f t="shared" si="77"/>
        <v>0</v>
      </c>
      <c r="CS91">
        <f t="shared" si="78"/>
        <v>0</v>
      </c>
      <c r="CT91">
        <f t="shared" si="79"/>
        <v>0</v>
      </c>
      <c r="CU91">
        <f t="shared" si="80"/>
        <v>0</v>
      </c>
      <c r="CV91">
        <f t="shared" si="81"/>
        <v>0</v>
      </c>
      <c r="CW91">
        <f t="shared" si="82"/>
        <v>0</v>
      </c>
      <c r="CX91">
        <f t="shared" si="83"/>
        <v>0</v>
      </c>
      <c r="CY91">
        <f t="shared" si="84"/>
        <v>0</v>
      </c>
      <c r="CZ91">
        <f t="shared" si="85"/>
        <v>0</v>
      </c>
      <c r="DN91">
        <v>114</v>
      </c>
      <c r="DO91">
        <v>67</v>
      </c>
      <c r="DP91">
        <v>1.047</v>
      </c>
      <c r="DQ91">
        <v>1</v>
      </c>
      <c r="DR91">
        <v>1</v>
      </c>
      <c r="DS91">
        <v>1</v>
      </c>
      <c r="DT91">
        <v>1</v>
      </c>
      <c r="DU91">
        <v>1003</v>
      </c>
      <c r="DV91" t="s">
        <v>144</v>
      </c>
      <c r="DW91" t="s">
        <v>144</v>
      </c>
      <c r="DX91">
        <v>1000</v>
      </c>
      <c r="EE91">
        <v>9298308</v>
      </c>
      <c r="EF91">
        <v>40</v>
      </c>
      <c r="EG91" t="s">
        <v>92</v>
      </c>
      <c r="EH91">
        <v>0</v>
      </c>
      <c r="EJ91">
        <v>2</v>
      </c>
      <c r="EK91">
        <v>331</v>
      </c>
      <c r="EL91" t="s">
        <v>139</v>
      </c>
      <c r="EM91" t="s">
        <v>140</v>
      </c>
      <c r="EQ91">
        <v>0</v>
      </c>
      <c r="ER91">
        <v>3984.91</v>
      </c>
      <c r="ES91">
        <v>3984.91</v>
      </c>
      <c r="ET91">
        <v>0</v>
      </c>
      <c r="EU91">
        <v>0</v>
      </c>
      <c r="EV91">
        <v>0</v>
      </c>
      <c r="EW91">
        <v>0</v>
      </c>
      <c r="EX91">
        <v>0</v>
      </c>
      <c r="EZ91">
        <v>0</v>
      </c>
      <c r="FQ91">
        <v>0</v>
      </c>
      <c r="FR91">
        <f t="shared" si="86"/>
        <v>0</v>
      </c>
      <c r="FS91">
        <v>0</v>
      </c>
      <c r="FX91">
        <v>0</v>
      </c>
      <c r="FY91">
        <v>0</v>
      </c>
    </row>
    <row r="92" spans="1:181" ht="12.75">
      <c r="A92">
        <v>17</v>
      </c>
      <c r="B92">
        <v>1</v>
      </c>
      <c r="E92" t="s">
        <v>74</v>
      </c>
      <c r="F92" t="s">
        <v>193</v>
      </c>
      <c r="G92" t="s">
        <v>194</v>
      </c>
      <c r="H92" t="s">
        <v>98</v>
      </c>
      <c r="I92">
        <v>1</v>
      </c>
      <c r="J92">
        <v>0</v>
      </c>
      <c r="O92">
        <f t="shared" si="63"/>
        <v>38.84</v>
      </c>
      <c r="P92">
        <f t="shared" si="64"/>
        <v>0</v>
      </c>
      <c r="Q92">
        <f t="shared" si="65"/>
        <v>0.05</v>
      </c>
      <c r="R92">
        <f t="shared" si="66"/>
        <v>0</v>
      </c>
      <c r="S92">
        <f t="shared" si="67"/>
        <v>38.79</v>
      </c>
      <c r="T92">
        <f t="shared" si="68"/>
        <v>0</v>
      </c>
      <c r="U92">
        <f t="shared" si="69"/>
        <v>0.26384399999999997</v>
      </c>
      <c r="V92">
        <f t="shared" si="70"/>
        <v>0</v>
      </c>
      <c r="W92">
        <f t="shared" si="71"/>
        <v>0</v>
      </c>
      <c r="X92">
        <f t="shared" si="72"/>
        <v>33.75</v>
      </c>
      <c r="Y92">
        <f t="shared" si="73"/>
        <v>17.46</v>
      </c>
      <c r="AA92">
        <v>0</v>
      </c>
      <c r="AB92">
        <f t="shared" si="74"/>
        <v>3.1889999999999996</v>
      </c>
      <c r="AC92">
        <f>((ES92*0))</f>
        <v>0</v>
      </c>
      <c r="AD92">
        <f>((ET92*0.3))</f>
        <v>0.009</v>
      </c>
      <c r="AE92">
        <f>((EU92*0.3))</f>
        <v>0</v>
      </c>
      <c r="AF92">
        <f>((EV92*0.3))</f>
        <v>3.1799999999999997</v>
      </c>
      <c r="AG92">
        <f>(AP92)</f>
        <v>0</v>
      </c>
      <c r="AH92">
        <f>((EW92*0.3))</f>
        <v>0.252</v>
      </c>
      <c r="AI92">
        <f>((EX92*0.3))</f>
        <v>0</v>
      </c>
      <c r="AJ92">
        <f>(AS92)</f>
        <v>0</v>
      </c>
      <c r="AK92">
        <v>11.19</v>
      </c>
      <c r="AL92">
        <v>0.56</v>
      </c>
      <c r="AM92">
        <v>0.03</v>
      </c>
      <c r="AN92">
        <v>0</v>
      </c>
      <c r="AO92">
        <v>10.6</v>
      </c>
      <c r="AP92">
        <v>0</v>
      </c>
      <c r="AQ92">
        <v>0.84</v>
      </c>
      <c r="AR92">
        <v>0</v>
      </c>
      <c r="AS92">
        <v>0</v>
      </c>
      <c r="AT92">
        <v>87</v>
      </c>
      <c r="AU92">
        <v>45</v>
      </c>
      <c r="AV92">
        <v>1.047</v>
      </c>
      <c r="AW92">
        <v>1</v>
      </c>
      <c r="AX92">
        <v>1</v>
      </c>
      <c r="AY92">
        <v>1</v>
      </c>
      <c r="AZ92">
        <v>11.65</v>
      </c>
      <c r="BA92">
        <v>11.65</v>
      </c>
      <c r="BB92">
        <v>4.9</v>
      </c>
      <c r="BC92">
        <v>4.56</v>
      </c>
      <c r="BH92">
        <v>0</v>
      </c>
      <c r="BI92">
        <v>2</v>
      </c>
      <c r="BJ92" t="s">
        <v>195</v>
      </c>
      <c r="BM92">
        <v>336</v>
      </c>
      <c r="BN92">
        <v>0</v>
      </c>
      <c r="BO92" t="s">
        <v>193</v>
      </c>
      <c r="BP92">
        <v>1</v>
      </c>
      <c r="BQ92">
        <v>40</v>
      </c>
      <c r="BR92">
        <v>0</v>
      </c>
      <c r="BS92">
        <v>11.65</v>
      </c>
      <c r="BT92">
        <v>1</v>
      </c>
      <c r="BU92">
        <v>1</v>
      </c>
      <c r="BV92">
        <v>1</v>
      </c>
      <c r="BW92">
        <v>1</v>
      </c>
      <c r="BX92">
        <v>1</v>
      </c>
      <c r="BZ92">
        <v>87</v>
      </c>
      <c r="CA92">
        <v>45</v>
      </c>
      <c r="CF92">
        <v>0</v>
      </c>
      <c r="CG92">
        <v>0</v>
      </c>
      <c r="CM92">
        <v>0</v>
      </c>
      <c r="CO92">
        <v>0</v>
      </c>
      <c r="CP92">
        <f t="shared" si="75"/>
        <v>38.839999999999996</v>
      </c>
      <c r="CQ92">
        <f t="shared" si="76"/>
        <v>0</v>
      </c>
      <c r="CR92">
        <f t="shared" si="77"/>
        <v>0.0461727</v>
      </c>
      <c r="CS92">
        <f t="shared" si="78"/>
        <v>0</v>
      </c>
      <c r="CT92">
        <f t="shared" si="79"/>
        <v>38.788208999999995</v>
      </c>
      <c r="CU92">
        <f t="shared" si="80"/>
        <v>0</v>
      </c>
      <c r="CV92">
        <f t="shared" si="81"/>
        <v>0.26384399999999997</v>
      </c>
      <c r="CW92">
        <f t="shared" si="82"/>
        <v>0</v>
      </c>
      <c r="CX92">
        <f t="shared" si="83"/>
        <v>0</v>
      </c>
      <c r="CY92">
        <f t="shared" si="84"/>
        <v>33.747299999999996</v>
      </c>
      <c r="CZ92">
        <f t="shared" si="85"/>
        <v>17.4555</v>
      </c>
      <c r="DD92" t="s">
        <v>196</v>
      </c>
      <c r="DE92" t="s">
        <v>197</v>
      </c>
      <c r="DF92" t="s">
        <v>197</v>
      </c>
      <c r="DG92" t="s">
        <v>197</v>
      </c>
      <c r="DI92" t="s">
        <v>197</v>
      </c>
      <c r="DJ92" t="s">
        <v>197</v>
      </c>
      <c r="DN92">
        <v>114</v>
      </c>
      <c r="DO92">
        <v>67</v>
      </c>
      <c r="DP92">
        <v>1.047</v>
      </c>
      <c r="DQ92">
        <v>1</v>
      </c>
      <c r="DR92">
        <v>1</v>
      </c>
      <c r="DS92">
        <v>1</v>
      </c>
      <c r="DT92">
        <v>1</v>
      </c>
      <c r="DU92">
        <v>1010</v>
      </c>
      <c r="DV92" t="s">
        <v>98</v>
      </c>
      <c r="DW92" t="s">
        <v>98</v>
      </c>
      <c r="DX92">
        <v>1</v>
      </c>
      <c r="EE92">
        <v>9298313</v>
      </c>
      <c r="EF92">
        <v>40</v>
      </c>
      <c r="EG92" t="s">
        <v>92</v>
      </c>
      <c r="EH92">
        <v>0</v>
      </c>
      <c r="EJ92">
        <v>2</v>
      </c>
      <c r="EK92">
        <v>336</v>
      </c>
      <c r="EL92" t="s">
        <v>198</v>
      </c>
      <c r="EM92" t="s">
        <v>199</v>
      </c>
      <c r="EQ92">
        <v>0</v>
      </c>
      <c r="ER92">
        <v>11.19</v>
      </c>
      <c r="ES92">
        <v>0.56</v>
      </c>
      <c r="ET92">
        <v>0.03</v>
      </c>
      <c r="EU92">
        <v>0</v>
      </c>
      <c r="EV92">
        <v>10.6</v>
      </c>
      <c r="EW92">
        <v>0.84</v>
      </c>
      <c r="EX92">
        <v>0</v>
      </c>
      <c r="EY92">
        <v>0</v>
      </c>
      <c r="EZ92">
        <v>0</v>
      </c>
      <c r="FQ92">
        <v>0</v>
      </c>
      <c r="FR92">
        <f t="shared" si="86"/>
        <v>0</v>
      </c>
      <c r="FS92">
        <v>0</v>
      </c>
      <c r="FX92">
        <v>87</v>
      </c>
      <c r="FY92">
        <v>45</v>
      </c>
    </row>
    <row r="93" spans="1:181" ht="12.75">
      <c r="A93">
        <v>17</v>
      </c>
      <c r="B93">
        <v>1</v>
      </c>
      <c r="C93">
        <f>ROW(SmtRes!A62)</f>
        <v>62</v>
      </c>
      <c r="E93" t="s">
        <v>135</v>
      </c>
      <c r="F93" t="s">
        <v>193</v>
      </c>
      <c r="G93" t="s">
        <v>194</v>
      </c>
      <c r="H93" t="s">
        <v>98</v>
      </c>
      <c r="I93">
        <v>1</v>
      </c>
      <c r="J93">
        <v>0</v>
      </c>
      <c r="O93">
        <f t="shared" si="63"/>
        <v>151.43</v>
      </c>
      <c r="P93">
        <f t="shared" si="64"/>
        <v>2.55</v>
      </c>
      <c r="Q93">
        <f t="shared" si="65"/>
        <v>0.19</v>
      </c>
      <c r="R93">
        <f t="shared" si="66"/>
        <v>0</v>
      </c>
      <c r="S93">
        <f t="shared" si="67"/>
        <v>148.69</v>
      </c>
      <c r="T93">
        <f t="shared" si="68"/>
        <v>0</v>
      </c>
      <c r="U93">
        <f t="shared" si="69"/>
        <v>1.0114019999999997</v>
      </c>
      <c r="V93">
        <f t="shared" si="70"/>
        <v>0</v>
      </c>
      <c r="W93">
        <f t="shared" si="71"/>
        <v>0</v>
      </c>
      <c r="X93">
        <f t="shared" si="72"/>
        <v>129.36</v>
      </c>
      <c r="Y93">
        <f t="shared" si="73"/>
        <v>66.91</v>
      </c>
      <c r="AA93">
        <v>0</v>
      </c>
      <c r="AB93">
        <f t="shared" si="74"/>
        <v>12.7875</v>
      </c>
      <c r="AC93">
        <f>(ES93)</f>
        <v>0.56</v>
      </c>
      <c r="AD93">
        <f>((ET93*1.25))</f>
        <v>0.0375</v>
      </c>
      <c r="AE93">
        <f>((EU93*1.25))</f>
        <v>0</v>
      </c>
      <c r="AF93">
        <f>((EV93*1.15))</f>
        <v>12.19</v>
      </c>
      <c r="AG93">
        <f>(AP93)</f>
        <v>0</v>
      </c>
      <c r="AH93">
        <f>((EW93*1.15))</f>
        <v>0.9659999999999999</v>
      </c>
      <c r="AI93">
        <f>((EX93*1.25))</f>
        <v>0</v>
      </c>
      <c r="AJ93">
        <f>(AS93)</f>
        <v>0</v>
      </c>
      <c r="AK93">
        <v>11.19</v>
      </c>
      <c r="AL93">
        <v>0.56</v>
      </c>
      <c r="AM93">
        <v>0.03</v>
      </c>
      <c r="AN93">
        <v>0</v>
      </c>
      <c r="AO93">
        <v>10.6</v>
      </c>
      <c r="AP93">
        <v>0</v>
      </c>
      <c r="AQ93">
        <v>0.84</v>
      </c>
      <c r="AR93">
        <v>0</v>
      </c>
      <c r="AS93">
        <v>0</v>
      </c>
      <c r="AT93">
        <v>87</v>
      </c>
      <c r="AU93">
        <v>45</v>
      </c>
      <c r="AV93">
        <v>1.047</v>
      </c>
      <c r="AW93">
        <v>1</v>
      </c>
      <c r="AX93">
        <v>1</v>
      </c>
      <c r="AY93">
        <v>1</v>
      </c>
      <c r="AZ93">
        <v>11.65</v>
      </c>
      <c r="BA93">
        <v>11.65</v>
      </c>
      <c r="BB93">
        <v>4.9</v>
      </c>
      <c r="BC93">
        <v>4.56</v>
      </c>
      <c r="BH93">
        <v>0</v>
      </c>
      <c r="BI93">
        <v>2</v>
      </c>
      <c r="BJ93" t="s">
        <v>195</v>
      </c>
      <c r="BM93">
        <v>336</v>
      </c>
      <c r="BN93">
        <v>0</v>
      </c>
      <c r="BO93" t="s">
        <v>193</v>
      </c>
      <c r="BP93">
        <v>1</v>
      </c>
      <c r="BQ93">
        <v>40</v>
      </c>
      <c r="BR93">
        <v>0</v>
      </c>
      <c r="BS93">
        <v>11.65</v>
      </c>
      <c r="BT93">
        <v>1</v>
      </c>
      <c r="BU93">
        <v>1</v>
      </c>
      <c r="BV93">
        <v>1</v>
      </c>
      <c r="BW93">
        <v>1</v>
      </c>
      <c r="BX93">
        <v>1</v>
      </c>
      <c r="BZ93">
        <v>87</v>
      </c>
      <c r="CA93">
        <v>45</v>
      </c>
      <c r="CF93">
        <v>0</v>
      </c>
      <c r="CG93">
        <v>0</v>
      </c>
      <c r="CM93">
        <v>0</v>
      </c>
      <c r="CO93">
        <v>0</v>
      </c>
      <c r="CP93">
        <f t="shared" si="75"/>
        <v>151.43</v>
      </c>
      <c r="CQ93">
        <f t="shared" si="76"/>
        <v>2.5536</v>
      </c>
      <c r="CR93">
        <f t="shared" si="77"/>
        <v>0.19238625</v>
      </c>
      <c r="CS93">
        <f t="shared" si="78"/>
        <v>0</v>
      </c>
      <c r="CT93">
        <f t="shared" si="79"/>
        <v>148.6881345</v>
      </c>
      <c r="CU93">
        <f t="shared" si="80"/>
        <v>0</v>
      </c>
      <c r="CV93">
        <f t="shared" si="81"/>
        <v>1.0114019999999997</v>
      </c>
      <c r="CW93">
        <f t="shared" si="82"/>
        <v>0</v>
      </c>
      <c r="CX93">
        <f t="shared" si="83"/>
        <v>0</v>
      </c>
      <c r="CY93">
        <f t="shared" si="84"/>
        <v>129.3603</v>
      </c>
      <c r="CZ93">
        <f t="shared" si="85"/>
        <v>66.9105</v>
      </c>
      <c r="DE93" t="s">
        <v>35</v>
      </c>
      <c r="DF93" t="s">
        <v>35</v>
      </c>
      <c r="DG93" t="s">
        <v>36</v>
      </c>
      <c r="DI93" t="s">
        <v>36</v>
      </c>
      <c r="DJ93" t="s">
        <v>35</v>
      </c>
      <c r="DN93">
        <v>114</v>
      </c>
      <c r="DO93">
        <v>67</v>
      </c>
      <c r="DP93">
        <v>1.047</v>
      </c>
      <c r="DQ93">
        <v>1</v>
      </c>
      <c r="DR93">
        <v>1</v>
      </c>
      <c r="DS93">
        <v>1</v>
      </c>
      <c r="DT93">
        <v>1</v>
      </c>
      <c r="DU93">
        <v>1010</v>
      </c>
      <c r="DV93" t="s">
        <v>98</v>
      </c>
      <c r="DW93" t="s">
        <v>98</v>
      </c>
      <c r="DX93">
        <v>1</v>
      </c>
      <c r="EE93">
        <v>9298313</v>
      </c>
      <c r="EF93">
        <v>40</v>
      </c>
      <c r="EG93" t="s">
        <v>92</v>
      </c>
      <c r="EH93">
        <v>0</v>
      </c>
      <c r="EJ93">
        <v>2</v>
      </c>
      <c r="EK93">
        <v>336</v>
      </c>
      <c r="EL93" t="s">
        <v>198</v>
      </c>
      <c r="EM93" t="s">
        <v>199</v>
      </c>
      <c r="EQ93">
        <v>0</v>
      </c>
      <c r="ER93">
        <v>11.19</v>
      </c>
      <c r="ES93">
        <v>0.56</v>
      </c>
      <c r="ET93">
        <v>0.03</v>
      </c>
      <c r="EU93">
        <v>0</v>
      </c>
      <c r="EV93">
        <v>10.6</v>
      </c>
      <c r="EW93">
        <v>0.84</v>
      </c>
      <c r="EX93">
        <v>0</v>
      </c>
      <c r="EY93">
        <v>0</v>
      </c>
      <c r="EZ93">
        <v>0</v>
      </c>
      <c r="FQ93">
        <v>0</v>
      </c>
      <c r="FR93">
        <f t="shared" si="86"/>
        <v>0</v>
      </c>
      <c r="FS93">
        <v>0</v>
      </c>
      <c r="FX93">
        <v>87</v>
      </c>
      <c r="FY93">
        <v>45</v>
      </c>
    </row>
    <row r="94" spans="1:181" ht="12.75">
      <c r="A94">
        <v>18</v>
      </c>
      <c r="B94">
        <v>1</v>
      </c>
      <c r="C94">
        <v>62</v>
      </c>
      <c r="E94" t="s">
        <v>141</v>
      </c>
      <c r="F94" t="s">
        <v>200</v>
      </c>
      <c r="G94" t="s">
        <v>201</v>
      </c>
      <c r="H94" t="s">
        <v>98</v>
      </c>
      <c r="I94">
        <f>I93*J94</f>
        <v>1</v>
      </c>
      <c r="J94">
        <v>1</v>
      </c>
      <c r="O94">
        <f t="shared" si="63"/>
        <v>126.31</v>
      </c>
      <c r="P94">
        <f t="shared" si="64"/>
        <v>126.31</v>
      </c>
      <c r="Q94">
        <f t="shared" si="65"/>
        <v>0</v>
      </c>
      <c r="R94">
        <f t="shared" si="66"/>
        <v>0</v>
      </c>
      <c r="S94">
        <f t="shared" si="67"/>
        <v>0</v>
      </c>
      <c r="T94">
        <f t="shared" si="68"/>
        <v>0</v>
      </c>
      <c r="U94">
        <f t="shared" si="69"/>
        <v>0</v>
      </c>
      <c r="V94">
        <f t="shared" si="70"/>
        <v>0</v>
      </c>
      <c r="W94">
        <f t="shared" si="71"/>
        <v>0</v>
      </c>
      <c r="X94">
        <f t="shared" si="72"/>
        <v>0</v>
      </c>
      <c r="Y94">
        <f t="shared" si="73"/>
        <v>0</v>
      </c>
      <c r="AA94">
        <v>0</v>
      </c>
      <c r="AB94">
        <f t="shared" si="74"/>
        <v>89.58</v>
      </c>
      <c r="AC94">
        <f aca="true" t="shared" si="92" ref="AC94:AJ94">AL94</f>
        <v>89.58</v>
      </c>
      <c r="AD94">
        <f t="shared" si="92"/>
        <v>0</v>
      </c>
      <c r="AE94">
        <f t="shared" si="92"/>
        <v>0</v>
      </c>
      <c r="AF94">
        <f t="shared" si="92"/>
        <v>0</v>
      </c>
      <c r="AG94">
        <f t="shared" si="92"/>
        <v>0</v>
      </c>
      <c r="AH94">
        <f t="shared" si="92"/>
        <v>0</v>
      </c>
      <c r="AI94">
        <f t="shared" si="92"/>
        <v>0</v>
      </c>
      <c r="AJ94">
        <f t="shared" si="92"/>
        <v>0</v>
      </c>
      <c r="AK94">
        <v>89.58</v>
      </c>
      <c r="AL94">
        <v>89.58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1</v>
      </c>
      <c r="AW94">
        <v>1</v>
      </c>
      <c r="AX94">
        <v>1</v>
      </c>
      <c r="AY94">
        <v>1</v>
      </c>
      <c r="AZ94">
        <v>1</v>
      </c>
      <c r="BA94">
        <v>1</v>
      </c>
      <c r="BB94">
        <v>1</v>
      </c>
      <c r="BC94">
        <v>1.41</v>
      </c>
      <c r="BH94">
        <v>3</v>
      </c>
      <c r="BI94">
        <v>2</v>
      </c>
      <c r="BJ94" t="s">
        <v>202</v>
      </c>
      <c r="BM94">
        <v>336</v>
      </c>
      <c r="BN94">
        <v>0</v>
      </c>
      <c r="BO94" t="s">
        <v>200</v>
      </c>
      <c r="BP94">
        <v>1</v>
      </c>
      <c r="BQ94">
        <v>40</v>
      </c>
      <c r="BR94">
        <v>0</v>
      </c>
      <c r="BS94">
        <v>1</v>
      </c>
      <c r="BT94">
        <v>1</v>
      </c>
      <c r="BU94">
        <v>1</v>
      </c>
      <c r="BV94">
        <v>1</v>
      </c>
      <c r="BW94">
        <v>1</v>
      </c>
      <c r="BX94">
        <v>1</v>
      </c>
      <c r="BZ94">
        <v>0</v>
      </c>
      <c r="CA94">
        <v>0</v>
      </c>
      <c r="CF94">
        <v>0</v>
      </c>
      <c r="CG94">
        <v>0</v>
      </c>
      <c r="CM94">
        <v>0</v>
      </c>
      <c r="CO94">
        <v>0</v>
      </c>
      <c r="CP94">
        <f t="shared" si="75"/>
        <v>126.31</v>
      </c>
      <c r="CQ94">
        <f t="shared" si="76"/>
        <v>126.30779999999999</v>
      </c>
      <c r="CR94">
        <f t="shared" si="77"/>
        <v>0</v>
      </c>
      <c r="CS94">
        <f t="shared" si="78"/>
        <v>0</v>
      </c>
      <c r="CT94">
        <f t="shared" si="79"/>
        <v>0</v>
      </c>
      <c r="CU94">
        <f t="shared" si="80"/>
        <v>0</v>
      </c>
      <c r="CV94">
        <f t="shared" si="81"/>
        <v>0</v>
      </c>
      <c r="CW94">
        <f t="shared" si="82"/>
        <v>0</v>
      </c>
      <c r="CX94">
        <f t="shared" si="83"/>
        <v>0</v>
      </c>
      <c r="CY94">
        <f t="shared" si="84"/>
        <v>0</v>
      </c>
      <c r="CZ94">
        <f t="shared" si="85"/>
        <v>0</v>
      </c>
      <c r="DN94">
        <v>114</v>
      </c>
      <c r="DO94">
        <v>67</v>
      </c>
      <c r="DP94">
        <v>1.047</v>
      </c>
      <c r="DQ94">
        <v>1</v>
      </c>
      <c r="DR94">
        <v>1</v>
      </c>
      <c r="DS94">
        <v>1</v>
      </c>
      <c r="DT94">
        <v>1</v>
      </c>
      <c r="DU94">
        <v>1010</v>
      </c>
      <c r="DV94" t="s">
        <v>98</v>
      </c>
      <c r="DW94" t="s">
        <v>98</v>
      </c>
      <c r="DX94">
        <v>1</v>
      </c>
      <c r="EE94">
        <v>9298313</v>
      </c>
      <c r="EF94">
        <v>40</v>
      </c>
      <c r="EG94" t="s">
        <v>92</v>
      </c>
      <c r="EH94">
        <v>0</v>
      </c>
      <c r="EJ94">
        <v>2</v>
      </c>
      <c r="EK94">
        <v>336</v>
      </c>
      <c r="EL94" t="s">
        <v>198</v>
      </c>
      <c r="EM94" t="s">
        <v>199</v>
      </c>
      <c r="EQ94">
        <v>0</v>
      </c>
      <c r="ER94">
        <v>89.58</v>
      </c>
      <c r="ES94">
        <v>89.58</v>
      </c>
      <c r="ET94">
        <v>0</v>
      </c>
      <c r="EU94">
        <v>0</v>
      </c>
      <c r="EV94">
        <v>0</v>
      </c>
      <c r="EW94">
        <v>0</v>
      </c>
      <c r="EX94">
        <v>0</v>
      </c>
      <c r="EZ94">
        <v>0</v>
      </c>
      <c r="FQ94">
        <v>0</v>
      </c>
      <c r="FR94">
        <f t="shared" si="86"/>
        <v>0</v>
      </c>
      <c r="FS94">
        <v>0</v>
      </c>
      <c r="FX94">
        <v>0</v>
      </c>
      <c r="FY94">
        <v>0</v>
      </c>
    </row>
    <row r="95" spans="1:181" ht="12.75">
      <c r="A95">
        <v>17</v>
      </c>
      <c r="B95">
        <v>1</v>
      </c>
      <c r="C95">
        <f>ROW(SmtRes!A63)</f>
        <v>63</v>
      </c>
      <c r="E95" t="s">
        <v>203</v>
      </c>
      <c r="F95" t="s">
        <v>204</v>
      </c>
      <c r="G95" t="s">
        <v>205</v>
      </c>
      <c r="H95" t="s">
        <v>98</v>
      </c>
      <c r="I95">
        <v>2</v>
      </c>
      <c r="J95">
        <v>0</v>
      </c>
      <c r="O95">
        <f t="shared" si="63"/>
        <v>490.37</v>
      </c>
      <c r="P95">
        <f t="shared" si="64"/>
        <v>5.75</v>
      </c>
      <c r="Q95">
        <f t="shared" si="65"/>
        <v>36.03</v>
      </c>
      <c r="R95">
        <f t="shared" si="66"/>
        <v>9.76</v>
      </c>
      <c r="S95">
        <f t="shared" si="67"/>
        <v>448.59</v>
      </c>
      <c r="T95">
        <f t="shared" si="68"/>
        <v>0</v>
      </c>
      <c r="U95">
        <f t="shared" si="69"/>
        <v>2.9619629999999995</v>
      </c>
      <c r="V95">
        <f t="shared" si="70"/>
        <v>0</v>
      </c>
      <c r="W95">
        <f t="shared" si="71"/>
        <v>0</v>
      </c>
      <c r="X95">
        <f t="shared" si="72"/>
        <v>390.27</v>
      </c>
      <c r="Y95">
        <f t="shared" si="73"/>
        <v>201.87</v>
      </c>
      <c r="AA95">
        <v>0</v>
      </c>
      <c r="AB95">
        <f t="shared" si="74"/>
        <v>21.256</v>
      </c>
      <c r="AC95">
        <f>(ES95)</f>
        <v>0.63</v>
      </c>
      <c r="AD95">
        <f>((ET95*1.25))</f>
        <v>2.2375</v>
      </c>
      <c r="AE95">
        <f>((EU95*1.25))</f>
        <v>0.4</v>
      </c>
      <c r="AF95">
        <f>((EV95*1.15))</f>
        <v>18.3885</v>
      </c>
      <c r="AG95">
        <f>(AP95)</f>
        <v>0</v>
      </c>
      <c r="AH95">
        <f>((EW95*1.15))</f>
        <v>1.4144999999999999</v>
      </c>
      <c r="AI95">
        <f>((EX95*1.25))</f>
        <v>0</v>
      </c>
      <c r="AJ95">
        <f>(AS95)</f>
        <v>0</v>
      </c>
      <c r="AK95">
        <v>18.41</v>
      </c>
      <c r="AL95">
        <v>0.63</v>
      </c>
      <c r="AM95">
        <v>1.79</v>
      </c>
      <c r="AN95">
        <v>0.32</v>
      </c>
      <c r="AO95">
        <v>15.99</v>
      </c>
      <c r="AP95">
        <v>0</v>
      </c>
      <c r="AQ95">
        <v>1.23</v>
      </c>
      <c r="AR95">
        <v>0</v>
      </c>
      <c r="AS95">
        <v>0</v>
      </c>
      <c r="AT95">
        <v>87</v>
      </c>
      <c r="AU95">
        <v>45</v>
      </c>
      <c r="AV95">
        <v>1.047</v>
      </c>
      <c r="AW95">
        <v>1</v>
      </c>
      <c r="AX95">
        <v>1</v>
      </c>
      <c r="AY95">
        <v>1</v>
      </c>
      <c r="AZ95">
        <v>11.65</v>
      </c>
      <c r="BA95">
        <v>11.65</v>
      </c>
      <c r="BB95">
        <v>7.69</v>
      </c>
      <c r="BC95">
        <v>4.56</v>
      </c>
      <c r="BH95">
        <v>0</v>
      </c>
      <c r="BI95">
        <v>2</v>
      </c>
      <c r="BJ95" t="s">
        <v>206</v>
      </c>
      <c r="BM95">
        <v>333</v>
      </c>
      <c r="BN95">
        <v>0</v>
      </c>
      <c r="BO95" t="s">
        <v>204</v>
      </c>
      <c r="BP95">
        <v>1</v>
      </c>
      <c r="BQ95">
        <v>40</v>
      </c>
      <c r="BR95">
        <v>0</v>
      </c>
      <c r="BS95">
        <v>11.65</v>
      </c>
      <c r="BT95">
        <v>1</v>
      </c>
      <c r="BU95">
        <v>1</v>
      </c>
      <c r="BV95">
        <v>1</v>
      </c>
      <c r="BW95">
        <v>1</v>
      </c>
      <c r="BX95">
        <v>1</v>
      </c>
      <c r="BZ95">
        <v>87</v>
      </c>
      <c r="CA95">
        <v>45</v>
      </c>
      <c r="CF95">
        <v>0</v>
      </c>
      <c r="CG95">
        <v>0</v>
      </c>
      <c r="CM95">
        <v>0</v>
      </c>
      <c r="CO95">
        <v>0</v>
      </c>
      <c r="CP95">
        <f t="shared" si="75"/>
        <v>490.37</v>
      </c>
      <c r="CQ95">
        <f t="shared" si="76"/>
        <v>2.8728</v>
      </c>
      <c r="CR95">
        <f t="shared" si="77"/>
        <v>18.015074625</v>
      </c>
      <c r="CS95">
        <f t="shared" si="78"/>
        <v>4.879020000000001</v>
      </c>
      <c r="CT95">
        <f t="shared" si="79"/>
        <v>224.294648175</v>
      </c>
      <c r="CU95">
        <f t="shared" si="80"/>
        <v>0</v>
      </c>
      <c r="CV95">
        <f t="shared" si="81"/>
        <v>1.4809814999999997</v>
      </c>
      <c r="CW95">
        <f t="shared" si="82"/>
        <v>0</v>
      </c>
      <c r="CX95">
        <f t="shared" si="83"/>
        <v>0</v>
      </c>
      <c r="CY95">
        <f t="shared" si="84"/>
        <v>390.27329999999995</v>
      </c>
      <c r="CZ95">
        <f t="shared" si="85"/>
        <v>201.8655</v>
      </c>
      <c r="DE95" t="s">
        <v>35</v>
      </c>
      <c r="DF95" t="s">
        <v>35</v>
      </c>
      <c r="DG95" t="s">
        <v>36</v>
      </c>
      <c r="DI95" t="s">
        <v>36</v>
      </c>
      <c r="DJ95" t="s">
        <v>35</v>
      </c>
      <c r="DN95">
        <v>114</v>
      </c>
      <c r="DO95">
        <v>67</v>
      </c>
      <c r="DP95">
        <v>1.047</v>
      </c>
      <c r="DQ95">
        <v>1</v>
      </c>
      <c r="DR95">
        <v>1</v>
      </c>
      <c r="DS95">
        <v>1</v>
      </c>
      <c r="DT95">
        <v>1</v>
      </c>
      <c r="DU95">
        <v>1010</v>
      </c>
      <c r="DV95" t="s">
        <v>98</v>
      </c>
      <c r="DW95" t="s">
        <v>98</v>
      </c>
      <c r="DX95">
        <v>1</v>
      </c>
      <c r="EE95">
        <v>9298310</v>
      </c>
      <c r="EF95">
        <v>40</v>
      </c>
      <c r="EG95" t="s">
        <v>92</v>
      </c>
      <c r="EH95">
        <v>0</v>
      </c>
      <c r="EJ95">
        <v>2</v>
      </c>
      <c r="EK95">
        <v>333</v>
      </c>
      <c r="EL95" t="s">
        <v>93</v>
      </c>
      <c r="EM95" t="s">
        <v>94</v>
      </c>
      <c r="EQ95">
        <v>0</v>
      </c>
      <c r="ER95">
        <v>18.41</v>
      </c>
      <c r="ES95">
        <v>0.63</v>
      </c>
      <c r="ET95">
        <v>1.79</v>
      </c>
      <c r="EU95">
        <v>0.32</v>
      </c>
      <c r="EV95">
        <v>15.99</v>
      </c>
      <c r="EW95">
        <v>1.23</v>
      </c>
      <c r="EX95">
        <v>0</v>
      </c>
      <c r="EY95">
        <v>0</v>
      </c>
      <c r="EZ95">
        <v>0</v>
      </c>
      <c r="FQ95">
        <v>0</v>
      </c>
      <c r="FR95">
        <f t="shared" si="86"/>
        <v>0</v>
      </c>
      <c r="FS95">
        <v>0</v>
      </c>
      <c r="FX95">
        <v>87</v>
      </c>
      <c r="FY95">
        <v>45</v>
      </c>
    </row>
    <row r="96" spans="1:181" ht="12.75">
      <c r="A96">
        <v>18</v>
      </c>
      <c r="B96">
        <v>1</v>
      </c>
      <c r="C96">
        <v>63</v>
      </c>
      <c r="E96" t="s">
        <v>207</v>
      </c>
      <c r="F96" t="s">
        <v>208</v>
      </c>
      <c r="G96" t="s">
        <v>209</v>
      </c>
      <c r="H96" t="s">
        <v>98</v>
      </c>
      <c r="I96">
        <f>I95*J96</f>
        <v>2</v>
      </c>
      <c r="J96">
        <v>1</v>
      </c>
      <c r="O96">
        <f t="shared" si="63"/>
        <v>3722.93</v>
      </c>
      <c r="P96">
        <f t="shared" si="64"/>
        <v>3722.93</v>
      </c>
      <c r="Q96">
        <f t="shared" si="65"/>
        <v>0</v>
      </c>
      <c r="R96">
        <f t="shared" si="66"/>
        <v>0</v>
      </c>
      <c r="S96">
        <f t="shared" si="67"/>
        <v>0</v>
      </c>
      <c r="T96">
        <f t="shared" si="68"/>
        <v>0</v>
      </c>
      <c r="U96">
        <f t="shared" si="69"/>
        <v>0</v>
      </c>
      <c r="V96">
        <f t="shared" si="70"/>
        <v>0</v>
      </c>
      <c r="W96">
        <f t="shared" si="71"/>
        <v>0</v>
      </c>
      <c r="X96">
        <f t="shared" si="72"/>
        <v>0</v>
      </c>
      <c r="Y96">
        <f t="shared" si="73"/>
        <v>0</v>
      </c>
      <c r="AA96">
        <v>0</v>
      </c>
      <c r="AB96">
        <f t="shared" si="74"/>
        <v>384.6</v>
      </c>
      <c r="AC96">
        <f aca="true" t="shared" si="93" ref="AC96:AJ96">AL96</f>
        <v>384.6</v>
      </c>
      <c r="AD96">
        <f t="shared" si="93"/>
        <v>0</v>
      </c>
      <c r="AE96">
        <f t="shared" si="93"/>
        <v>0</v>
      </c>
      <c r="AF96">
        <f t="shared" si="93"/>
        <v>0</v>
      </c>
      <c r="AG96">
        <f t="shared" si="93"/>
        <v>0</v>
      </c>
      <c r="AH96">
        <f t="shared" si="93"/>
        <v>0</v>
      </c>
      <c r="AI96">
        <f t="shared" si="93"/>
        <v>0</v>
      </c>
      <c r="AJ96">
        <f t="shared" si="93"/>
        <v>0</v>
      </c>
      <c r="AK96">
        <v>384.6</v>
      </c>
      <c r="AL96">
        <v>384.6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1</v>
      </c>
      <c r="AW96">
        <v>1</v>
      </c>
      <c r="AX96">
        <v>1</v>
      </c>
      <c r="AY96">
        <v>1</v>
      </c>
      <c r="AZ96">
        <v>1</v>
      </c>
      <c r="BA96">
        <v>1</v>
      </c>
      <c r="BB96">
        <v>1</v>
      </c>
      <c r="BC96">
        <v>4.84</v>
      </c>
      <c r="BH96">
        <v>3</v>
      </c>
      <c r="BI96">
        <v>2</v>
      </c>
      <c r="BJ96" t="s">
        <v>210</v>
      </c>
      <c r="BM96">
        <v>333</v>
      </c>
      <c r="BN96">
        <v>0</v>
      </c>
      <c r="BO96" t="s">
        <v>208</v>
      </c>
      <c r="BP96">
        <v>1</v>
      </c>
      <c r="BQ96">
        <v>40</v>
      </c>
      <c r="BR96">
        <v>0</v>
      </c>
      <c r="BS96">
        <v>1</v>
      </c>
      <c r="BT96">
        <v>1</v>
      </c>
      <c r="BU96">
        <v>1</v>
      </c>
      <c r="BV96">
        <v>1</v>
      </c>
      <c r="BW96">
        <v>1</v>
      </c>
      <c r="BX96">
        <v>1</v>
      </c>
      <c r="BZ96">
        <v>0</v>
      </c>
      <c r="CA96">
        <v>0</v>
      </c>
      <c r="CF96">
        <v>0</v>
      </c>
      <c r="CG96">
        <v>0</v>
      </c>
      <c r="CM96">
        <v>0</v>
      </c>
      <c r="CO96">
        <v>0</v>
      </c>
      <c r="CP96">
        <f t="shared" si="75"/>
        <v>3722.93</v>
      </c>
      <c r="CQ96">
        <f t="shared" si="76"/>
        <v>1861.464</v>
      </c>
      <c r="CR96">
        <f t="shared" si="77"/>
        <v>0</v>
      </c>
      <c r="CS96">
        <f t="shared" si="78"/>
        <v>0</v>
      </c>
      <c r="CT96">
        <f t="shared" si="79"/>
        <v>0</v>
      </c>
      <c r="CU96">
        <f t="shared" si="80"/>
        <v>0</v>
      </c>
      <c r="CV96">
        <f t="shared" si="81"/>
        <v>0</v>
      </c>
      <c r="CW96">
        <f t="shared" si="82"/>
        <v>0</v>
      </c>
      <c r="CX96">
        <f t="shared" si="83"/>
        <v>0</v>
      </c>
      <c r="CY96">
        <f t="shared" si="84"/>
        <v>0</v>
      </c>
      <c r="CZ96">
        <f t="shared" si="85"/>
        <v>0</v>
      </c>
      <c r="DN96">
        <v>114</v>
      </c>
      <c r="DO96">
        <v>67</v>
      </c>
      <c r="DP96">
        <v>1.047</v>
      </c>
      <c r="DQ96">
        <v>1</v>
      </c>
      <c r="DR96">
        <v>1</v>
      </c>
      <c r="DS96">
        <v>1</v>
      </c>
      <c r="DT96">
        <v>1</v>
      </c>
      <c r="DU96">
        <v>1010</v>
      </c>
      <c r="DV96" t="s">
        <v>98</v>
      </c>
      <c r="DW96" t="s">
        <v>98</v>
      </c>
      <c r="DX96">
        <v>1</v>
      </c>
      <c r="EE96">
        <v>9298310</v>
      </c>
      <c r="EF96">
        <v>40</v>
      </c>
      <c r="EG96" t="s">
        <v>92</v>
      </c>
      <c r="EH96">
        <v>0</v>
      </c>
      <c r="EJ96">
        <v>2</v>
      </c>
      <c r="EK96">
        <v>333</v>
      </c>
      <c r="EL96" t="s">
        <v>93</v>
      </c>
      <c r="EM96" t="s">
        <v>94</v>
      </c>
      <c r="EQ96">
        <v>0</v>
      </c>
      <c r="ER96">
        <v>384.6</v>
      </c>
      <c r="ES96">
        <v>384.6</v>
      </c>
      <c r="ET96">
        <v>0</v>
      </c>
      <c r="EU96">
        <v>0</v>
      </c>
      <c r="EV96">
        <v>0</v>
      </c>
      <c r="EW96">
        <v>0</v>
      </c>
      <c r="EX96">
        <v>0</v>
      </c>
      <c r="EZ96">
        <v>0</v>
      </c>
      <c r="FQ96">
        <v>0</v>
      </c>
      <c r="FR96">
        <f t="shared" si="86"/>
        <v>0</v>
      </c>
      <c r="FS96">
        <v>0</v>
      </c>
      <c r="FX96">
        <v>0</v>
      </c>
      <c r="FY96">
        <v>0</v>
      </c>
    </row>
    <row r="98" spans="1:43" ht="12.75">
      <c r="A98" s="2">
        <v>51</v>
      </c>
      <c r="B98" s="2">
        <f>B78</f>
        <v>1</v>
      </c>
      <c r="C98" s="2">
        <f>A78</f>
        <v>5</v>
      </c>
      <c r="D98" s="2">
        <f>ROW(A78)</f>
        <v>78</v>
      </c>
      <c r="E98" s="2"/>
      <c r="F98" s="2" t="str">
        <f>IF(F78&lt;&gt;"",F78,"")</f>
        <v>Новый подраздел</v>
      </c>
      <c r="G98" s="2" t="str">
        <f>IF(G78&lt;&gt;"",G78,"")</f>
        <v>ЭЛЕКТРИКА В КАБИНЕТАХ</v>
      </c>
      <c r="H98" s="2"/>
      <c r="I98" s="2"/>
      <c r="J98" s="2"/>
      <c r="K98" s="2"/>
      <c r="L98" s="2"/>
      <c r="M98" s="2"/>
      <c r="N98" s="2"/>
      <c r="O98" s="2">
        <f aca="true" t="shared" si="94" ref="O98:Y98">ROUND(AB98,2)</f>
        <v>52480.62</v>
      </c>
      <c r="P98" s="2">
        <f t="shared" si="94"/>
        <v>20942.66</v>
      </c>
      <c r="Q98" s="2">
        <f t="shared" si="94"/>
        <v>2778.47</v>
      </c>
      <c r="R98" s="2">
        <f t="shared" si="94"/>
        <v>670.89</v>
      </c>
      <c r="S98" s="2">
        <f t="shared" si="94"/>
        <v>28759.49</v>
      </c>
      <c r="T98" s="2">
        <f t="shared" si="94"/>
        <v>0</v>
      </c>
      <c r="U98" s="2">
        <f t="shared" si="94"/>
        <v>202.4</v>
      </c>
      <c r="V98" s="2">
        <f t="shared" si="94"/>
        <v>0</v>
      </c>
      <c r="W98" s="2">
        <f t="shared" si="94"/>
        <v>0</v>
      </c>
      <c r="X98" s="2">
        <f t="shared" si="94"/>
        <v>25020.75</v>
      </c>
      <c r="Y98" s="2">
        <f t="shared" si="94"/>
        <v>12941.77</v>
      </c>
      <c r="Z98" s="2"/>
      <c r="AA98" s="2"/>
      <c r="AB98" s="2">
        <f>ROUND(SUMIF(AA82:AA96,"=0",O82:O96),2)</f>
        <v>52480.62</v>
      </c>
      <c r="AC98" s="2">
        <f>ROUND(SUMIF(AA82:AA96,"=0",P82:P96),2)</f>
        <v>20942.66</v>
      </c>
      <c r="AD98" s="2">
        <f>ROUND(SUMIF(AA82:AA96,"=0",Q82:Q96),2)</f>
        <v>2778.47</v>
      </c>
      <c r="AE98" s="2">
        <f>ROUND(SUMIF(AA82:AA96,"=0",R82:R96),2)</f>
        <v>670.89</v>
      </c>
      <c r="AF98" s="2">
        <f>ROUND(SUMIF(AA82:AA96,"=0",S82:S96),2)</f>
        <v>28759.49</v>
      </c>
      <c r="AG98" s="2">
        <f>ROUND(SUMIF(AA82:AA96,"=0",T82:T96),2)</f>
        <v>0</v>
      </c>
      <c r="AH98" s="2">
        <f>ROUND(SUMIF(AA82:AA96,"=0",U82:U96),2)</f>
        <v>202.4</v>
      </c>
      <c r="AI98" s="2">
        <f>ROUND(SUMIF(AA82:AA96,"=0",V82:V96),2)</f>
        <v>0</v>
      </c>
      <c r="AJ98" s="2">
        <f>ROUND(SUMIF(AA82:AA96,"=0",W82:W96),2)</f>
        <v>0</v>
      </c>
      <c r="AK98" s="2">
        <f>ROUND(SUMIF(AA82:AA96,"=0",X82:X96),2)</f>
        <v>25020.75</v>
      </c>
      <c r="AL98" s="2">
        <f>ROUND(SUMIF(AA82:AA96,"=0",Y82:Y96),2)</f>
        <v>12941.77</v>
      </c>
      <c r="AM98" s="2"/>
      <c r="AN98" s="2">
        <f>ROUND(AO98,2)</f>
        <v>0</v>
      </c>
      <c r="AO98" s="2">
        <f>ROUND(SUMIF(AA82:AA96,"=0",FQ82:FQ96),2)</f>
        <v>0</v>
      </c>
      <c r="AP98" s="2">
        <f>ROUND(AQ98,2)</f>
        <v>0</v>
      </c>
      <c r="AQ98" s="2">
        <f>ROUND(SUM(FR82:FR96),2)</f>
        <v>0</v>
      </c>
    </row>
    <row r="100" spans="1:14" ht="12.75">
      <c r="A100" s="3">
        <v>50</v>
      </c>
      <c r="B100" s="3">
        <v>0</v>
      </c>
      <c r="C100" s="3">
        <v>0</v>
      </c>
      <c r="D100" s="3">
        <v>1</v>
      </c>
      <c r="E100" s="3">
        <v>201</v>
      </c>
      <c r="F100" s="3">
        <f>Source!O98</f>
        <v>52480.62</v>
      </c>
      <c r="G100" s="3" t="s">
        <v>146</v>
      </c>
      <c r="H100" s="3" t="s">
        <v>147</v>
      </c>
      <c r="I100" s="3"/>
      <c r="J100" s="3"/>
      <c r="K100" s="3">
        <v>201</v>
      </c>
      <c r="L100" s="3">
        <v>1</v>
      </c>
      <c r="M100" s="3">
        <v>3</v>
      </c>
      <c r="N100" s="3" t="s">
        <v>6</v>
      </c>
    </row>
    <row r="101" spans="1:14" ht="12.75">
      <c r="A101" s="3">
        <v>50</v>
      </c>
      <c r="B101" s="3">
        <v>0</v>
      </c>
      <c r="C101" s="3">
        <v>0</v>
      </c>
      <c r="D101" s="3">
        <v>1</v>
      </c>
      <c r="E101" s="3">
        <v>202</v>
      </c>
      <c r="F101" s="3">
        <f>Source!P98</f>
        <v>20942.66</v>
      </c>
      <c r="G101" s="3" t="s">
        <v>148</v>
      </c>
      <c r="H101" s="3" t="s">
        <v>149</v>
      </c>
      <c r="I101" s="3"/>
      <c r="J101" s="3"/>
      <c r="K101" s="3">
        <v>202</v>
      </c>
      <c r="L101" s="3">
        <v>2</v>
      </c>
      <c r="M101" s="3">
        <v>3</v>
      </c>
      <c r="N101" s="3" t="s">
        <v>6</v>
      </c>
    </row>
    <row r="102" spans="1:14" ht="12.75">
      <c r="A102" s="3">
        <v>50</v>
      </c>
      <c r="B102" s="3">
        <v>0</v>
      </c>
      <c r="C102" s="3">
        <v>0</v>
      </c>
      <c r="D102" s="3">
        <v>1</v>
      </c>
      <c r="E102" s="3">
        <v>222</v>
      </c>
      <c r="F102" s="3">
        <f>Source!AN98</f>
        <v>0</v>
      </c>
      <c r="G102" s="3" t="s">
        <v>150</v>
      </c>
      <c r="H102" s="3" t="s">
        <v>151</v>
      </c>
      <c r="I102" s="3"/>
      <c r="J102" s="3"/>
      <c r="K102" s="3">
        <v>222</v>
      </c>
      <c r="L102" s="3">
        <v>3</v>
      </c>
      <c r="M102" s="3">
        <v>3</v>
      </c>
      <c r="N102" s="3" t="s">
        <v>6</v>
      </c>
    </row>
    <row r="103" spans="1:14" ht="12.75">
      <c r="A103" s="3">
        <v>50</v>
      </c>
      <c r="B103" s="3">
        <v>0</v>
      </c>
      <c r="C103" s="3">
        <v>0</v>
      </c>
      <c r="D103" s="3">
        <v>1</v>
      </c>
      <c r="E103" s="3">
        <v>216</v>
      </c>
      <c r="F103" s="3">
        <f>Source!AP98</f>
        <v>0</v>
      </c>
      <c r="G103" s="3" t="s">
        <v>152</v>
      </c>
      <c r="H103" s="3" t="s">
        <v>153</v>
      </c>
      <c r="I103" s="3"/>
      <c r="J103" s="3"/>
      <c r="K103" s="3">
        <v>216</v>
      </c>
      <c r="L103" s="3">
        <v>4</v>
      </c>
      <c r="M103" s="3">
        <v>3</v>
      </c>
      <c r="N103" s="3" t="s">
        <v>6</v>
      </c>
    </row>
    <row r="104" spans="1:14" ht="12.75">
      <c r="A104" s="3">
        <v>50</v>
      </c>
      <c r="B104" s="3">
        <v>0</v>
      </c>
      <c r="C104" s="3">
        <v>0</v>
      </c>
      <c r="D104" s="3">
        <v>1</v>
      </c>
      <c r="E104" s="3">
        <v>203</v>
      </c>
      <c r="F104" s="3">
        <f>Source!Q98</f>
        <v>2778.47</v>
      </c>
      <c r="G104" s="3" t="s">
        <v>154</v>
      </c>
      <c r="H104" s="3" t="s">
        <v>155</v>
      </c>
      <c r="I104" s="3"/>
      <c r="J104" s="3"/>
      <c r="K104" s="3">
        <v>203</v>
      </c>
      <c r="L104" s="3">
        <v>5</v>
      </c>
      <c r="M104" s="3">
        <v>3</v>
      </c>
      <c r="N104" s="3" t="s">
        <v>6</v>
      </c>
    </row>
    <row r="105" spans="1:14" ht="12.75">
      <c r="A105" s="3">
        <v>50</v>
      </c>
      <c r="B105" s="3">
        <v>0</v>
      </c>
      <c r="C105" s="3">
        <v>0</v>
      </c>
      <c r="D105" s="3">
        <v>1</v>
      </c>
      <c r="E105" s="3">
        <v>204</v>
      </c>
      <c r="F105" s="3">
        <f>Source!R98</f>
        <v>670.89</v>
      </c>
      <c r="G105" s="3" t="s">
        <v>156</v>
      </c>
      <c r="H105" s="3" t="s">
        <v>157</v>
      </c>
      <c r="I105" s="3"/>
      <c r="J105" s="3"/>
      <c r="K105" s="3">
        <v>204</v>
      </c>
      <c r="L105" s="3">
        <v>6</v>
      </c>
      <c r="M105" s="3">
        <v>3</v>
      </c>
      <c r="N105" s="3" t="s">
        <v>6</v>
      </c>
    </row>
    <row r="106" spans="1:14" ht="12.75">
      <c r="A106" s="3">
        <v>50</v>
      </c>
      <c r="B106" s="3">
        <v>0</v>
      </c>
      <c r="C106" s="3">
        <v>0</v>
      </c>
      <c r="D106" s="3">
        <v>1</v>
      </c>
      <c r="E106" s="3">
        <v>205</v>
      </c>
      <c r="F106" s="3">
        <f>Source!S98</f>
        <v>28759.49</v>
      </c>
      <c r="G106" s="3" t="s">
        <v>158</v>
      </c>
      <c r="H106" s="3" t="s">
        <v>159</v>
      </c>
      <c r="I106" s="3"/>
      <c r="J106" s="3"/>
      <c r="K106" s="3">
        <v>205</v>
      </c>
      <c r="L106" s="3">
        <v>7</v>
      </c>
      <c r="M106" s="3">
        <v>3</v>
      </c>
      <c r="N106" s="3" t="s">
        <v>6</v>
      </c>
    </row>
    <row r="107" spans="1:14" ht="12.75">
      <c r="A107" s="3">
        <v>50</v>
      </c>
      <c r="B107" s="3">
        <v>0</v>
      </c>
      <c r="C107" s="3">
        <v>0</v>
      </c>
      <c r="D107" s="3">
        <v>1</v>
      </c>
      <c r="E107" s="3">
        <v>206</v>
      </c>
      <c r="F107" s="3">
        <f>Source!T98</f>
        <v>0</v>
      </c>
      <c r="G107" s="3" t="s">
        <v>160</v>
      </c>
      <c r="H107" s="3" t="s">
        <v>161</v>
      </c>
      <c r="I107" s="3"/>
      <c r="J107" s="3"/>
      <c r="K107" s="3">
        <v>206</v>
      </c>
      <c r="L107" s="3">
        <v>8</v>
      </c>
      <c r="M107" s="3">
        <v>3</v>
      </c>
      <c r="N107" s="3" t="s">
        <v>6</v>
      </c>
    </row>
    <row r="108" spans="1:14" ht="12.75">
      <c r="A108" s="3">
        <v>50</v>
      </c>
      <c r="B108" s="3">
        <v>0</v>
      </c>
      <c r="C108" s="3">
        <v>0</v>
      </c>
      <c r="D108" s="3">
        <v>1</v>
      </c>
      <c r="E108" s="3">
        <v>207</v>
      </c>
      <c r="F108" s="3">
        <f>Source!U98</f>
        <v>202.4</v>
      </c>
      <c r="G108" s="3" t="s">
        <v>162</v>
      </c>
      <c r="H108" s="3" t="s">
        <v>163</v>
      </c>
      <c r="I108" s="3"/>
      <c r="J108" s="3"/>
      <c r="K108" s="3">
        <v>207</v>
      </c>
      <c r="L108" s="3">
        <v>9</v>
      </c>
      <c r="M108" s="3">
        <v>3</v>
      </c>
      <c r="N108" s="3" t="s">
        <v>6</v>
      </c>
    </row>
    <row r="109" spans="1:14" ht="12.75">
      <c r="A109" s="3">
        <v>50</v>
      </c>
      <c r="B109" s="3">
        <v>0</v>
      </c>
      <c r="C109" s="3">
        <v>0</v>
      </c>
      <c r="D109" s="3">
        <v>1</v>
      </c>
      <c r="E109" s="3">
        <v>208</v>
      </c>
      <c r="F109" s="3">
        <f>Source!V98</f>
        <v>0</v>
      </c>
      <c r="G109" s="3" t="s">
        <v>164</v>
      </c>
      <c r="H109" s="3" t="s">
        <v>165</v>
      </c>
      <c r="I109" s="3"/>
      <c r="J109" s="3"/>
      <c r="K109" s="3">
        <v>208</v>
      </c>
      <c r="L109" s="3">
        <v>10</v>
      </c>
      <c r="M109" s="3">
        <v>3</v>
      </c>
      <c r="N109" s="3" t="s">
        <v>6</v>
      </c>
    </row>
    <row r="110" spans="1:14" ht="12.75">
      <c r="A110" s="3">
        <v>50</v>
      </c>
      <c r="B110" s="3">
        <v>0</v>
      </c>
      <c r="C110" s="3">
        <v>0</v>
      </c>
      <c r="D110" s="3">
        <v>1</v>
      </c>
      <c r="E110" s="3">
        <v>209</v>
      </c>
      <c r="F110" s="3">
        <f>Source!W98</f>
        <v>0</v>
      </c>
      <c r="G110" s="3" t="s">
        <v>166</v>
      </c>
      <c r="H110" s="3" t="s">
        <v>167</v>
      </c>
      <c r="I110" s="3"/>
      <c r="J110" s="3"/>
      <c r="K110" s="3">
        <v>209</v>
      </c>
      <c r="L110" s="3">
        <v>11</v>
      </c>
      <c r="M110" s="3">
        <v>3</v>
      </c>
      <c r="N110" s="3" t="s">
        <v>6</v>
      </c>
    </row>
    <row r="111" spans="1:14" ht="12.75">
      <c r="A111" s="3">
        <v>50</v>
      </c>
      <c r="B111" s="3">
        <v>0</v>
      </c>
      <c r="C111" s="3">
        <v>0</v>
      </c>
      <c r="D111" s="3">
        <v>1</v>
      </c>
      <c r="E111" s="3">
        <v>210</v>
      </c>
      <c r="F111" s="3">
        <f>Source!X98</f>
        <v>25020.75</v>
      </c>
      <c r="G111" s="3" t="s">
        <v>168</v>
      </c>
      <c r="H111" s="3" t="s">
        <v>169</v>
      </c>
      <c r="I111" s="3"/>
      <c r="J111" s="3"/>
      <c r="K111" s="3">
        <v>210</v>
      </c>
      <c r="L111" s="3">
        <v>12</v>
      </c>
      <c r="M111" s="3">
        <v>3</v>
      </c>
      <c r="N111" s="3" t="s">
        <v>6</v>
      </c>
    </row>
    <row r="112" spans="1:14" ht="12.75">
      <c r="A112" s="3">
        <v>50</v>
      </c>
      <c r="B112" s="3">
        <v>0</v>
      </c>
      <c r="C112" s="3">
        <v>0</v>
      </c>
      <c r="D112" s="3">
        <v>1</v>
      </c>
      <c r="E112" s="3">
        <v>211</v>
      </c>
      <c r="F112" s="3">
        <f>Source!Y98</f>
        <v>12941.77</v>
      </c>
      <c r="G112" s="3" t="s">
        <v>170</v>
      </c>
      <c r="H112" s="3" t="s">
        <v>171</v>
      </c>
      <c r="I112" s="3"/>
      <c r="J112" s="3"/>
      <c r="K112" s="3">
        <v>211</v>
      </c>
      <c r="L112" s="3">
        <v>13</v>
      </c>
      <c r="M112" s="3">
        <v>3</v>
      </c>
      <c r="N112" s="3" t="s">
        <v>6</v>
      </c>
    </row>
    <row r="114" spans="1:43" ht="12.75">
      <c r="A114" s="2">
        <v>51</v>
      </c>
      <c r="B114" s="2">
        <f>B24</f>
        <v>1</v>
      </c>
      <c r="C114" s="2">
        <f>A24</f>
        <v>4</v>
      </c>
      <c r="D114" s="2">
        <f>ROW(A24)</f>
        <v>24</v>
      </c>
      <c r="E114" s="2"/>
      <c r="F114" s="2" t="str">
        <f>IF(F24&lt;&gt;"",F24,"")</f>
        <v>Новый раздел</v>
      </c>
      <c r="G114" s="2" t="str">
        <f>IF(G24&lt;&gt;"",G24,"")</f>
        <v>МЕД.БЛОК</v>
      </c>
      <c r="H114" s="2"/>
      <c r="I114" s="2"/>
      <c r="J114" s="2"/>
      <c r="K114" s="2"/>
      <c r="L114" s="2"/>
      <c r="M114" s="2"/>
      <c r="N114" s="2"/>
      <c r="O114" s="2">
        <f aca="true" t="shared" si="95" ref="O114:Y114">ROUND(O62+O98+AB114,2)</f>
        <v>74525.6</v>
      </c>
      <c r="P114" s="2">
        <f t="shared" si="95"/>
        <v>34291.23</v>
      </c>
      <c r="Q114" s="2">
        <f t="shared" si="95"/>
        <v>3110.52</v>
      </c>
      <c r="R114" s="2">
        <f t="shared" si="95"/>
        <v>761.22</v>
      </c>
      <c r="S114" s="2">
        <f t="shared" si="95"/>
        <v>37123.85</v>
      </c>
      <c r="T114" s="2">
        <f t="shared" si="95"/>
        <v>0</v>
      </c>
      <c r="U114" s="2">
        <f t="shared" si="95"/>
        <v>261.25</v>
      </c>
      <c r="V114" s="2">
        <f t="shared" si="95"/>
        <v>0</v>
      </c>
      <c r="W114" s="2">
        <f t="shared" si="95"/>
        <v>0</v>
      </c>
      <c r="X114" s="2">
        <f t="shared" si="95"/>
        <v>32506.88</v>
      </c>
      <c r="Y114" s="2">
        <f t="shared" si="95"/>
        <v>16705.75</v>
      </c>
      <c r="Z114" s="2"/>
      <c r="AA114" s="2"/>
      <c r="AB114" s="2">
        <f>ROUND(SUMIF(AA28:AA40,"=0",O28:O40),2)</f>
        <v>9323.12</v>
      </c>
      <c r="AC114" s="2">
        <f>ROUND(SUMIF(AA28:AA40,"=0",P28:P40),2)</f>
        <v>5289.84</v>
      </c>
      <c r="AD114" s="2">
        <f>ROUND(SUMIF(AA28:AA40,"=0",Q28:Q40),2)</f>
        <v>182.2</v>
      </c>
      <c r="AE114" s="2">
        <f>ROUND(SUMIF(AA28:AA40,"=0",R28:R40),2)</f>
        <v>34.36</v>
      </c>
      <c r="AF114" s="2">
        <f>ROUND(SUMIF(AA28:AA40,"=0",S28:S40),2)</f>
        <v>3851.08</v>
      </c>
      <c r="AG114" s="2">
        <f>ROUND(SUMIF(AA28:AA40,"=0",T28:T40),2)</f>
        <v>0</v>
      </c>
      <c r="AH114" s="2">
        <f>ROUND(SUMIF(AA28:AA40,"=0",U28:U40),2)</f>
        <v>28.26</v>
      </c>
      <c r="AI114" s="2">
        <f>ROUND(SUMIF(AA28:AA40,"=0",V28:V40),2)</f>
        <v>0</v>
      </c>
      <c r="AJ114" s="2">
        <f>ROUND(SUMIF(AA28:AA40,"=0",W28:W40),2)</f>
        <v>0</v>
      </c>
      <c r="AK114" s="2">
        <f>ROUND(SUMIF(AA28:AA40,"=0",X28:X40),2)</f>
        <v>3590.69</v>
      </c>
      <c r="AL114" s="2">
        <f>ROUND(SUMIF(AA28:AA40,"=0",Y28:Y40),2)</f>
        <v>1732.99</v>
      </c>
      <c r="AM114" s="2"/>
      <c r="AN114" s="2">
        <f>ROUND(AN62+AN98+AO114,2)</f>
        <v>0</v>
      </c>
      <c r="AO114" s="2">
        <f>ROUND(SUMIF(AA28:AA40,"=0",FQ28:FQ40),2)</f>
        <v>0</v>
      </c>
      <c r="AP114" s="2">
        <f>ROUND(AP62+AP98+AQ114,2)</f>
        <v>0</v>
      </c>
      <c r="AQ114" s="2">
        <f>ROUND(SUM(FR28:FR40),2)</f>
        <v>0</v>
      </c>
    </row>
    <row r="116" spans="1:14" ht="12.75">
      <c r="A116" s="3">
        <v>50</v>
      </c>
      <c r="B116" s="3">
        <v>0</v>
      </c>
      <c r="C116" s="3">
        <v>0</v>
      </c>
      <c r="D116" s="3">
        <v>1</v>
      </c>
      <c r="E116" s="3">
        <v>201</v>
      </c>
      <c r="F116" s="3">
        <f>Source!O114</f>
        <v>74525.6</v>
      </c>
      <c r="G116" s="3" t="s">
        <v>146</v>
      </c>
      <c r="H116" s="3" t="s">
        <v>147</v>
      </c>
      <c r="I116" s="3"/>
      <c r="J116" s="3"/>
      <c r="K116" s="3">
        <v>201</v>
      </c>
      <c r="L116" s="3">
        <v>1</v>
      </c>
      <c r="M116" s="3">
        <v>3</v>
      </c>
      <c r="N116" s="3" t="s">
        <v>6</v>
      </c>
    </row>
    <row r="117" spans="1:14" ht="12.75">
      <c r="A117" s="3">
        <v>50</v>
      </c>
      <c r="B117" s="3">
        <v>0</v>
      </c>
      <c r="C117" s="3">
        <v>0</v>
      </c>
      <c r="D117" s="3">
        <v>1</v>
      </c>
      <c r="E117" s="3">
        <v>202</v>
      </c>
      <c r="F117" s="3">
        <f>Source!P114</f>
        <v>34291.23</v>
      </c>
      <c r="G117" s="3" t="s">
        <v>148</v>
      </c>
      <c r="H117" s="3" t="s">
        <v>149</v>
      </c>
      <c r="I117" s="3"/>
      <c r="J117" s="3"/>
      <c r="K117" s="3">
        <v>202</v>
      </c>
      <c r="L117" s="3">
        <v>2</v>
      </c>
      <c r="M117" s="3">
        <v>3</v>
      </c>
      <c r="N117" s="3" t="s">
        <v>6</v>
      </c>
    </row>
    <row r="118" spans="1:14" ht="12.75">
      <c r="A118" s="3">
        <v>50</v>
      </c>
      <c r="B118" s="3">
        <v>0</v>
      </c>
      <c r="C118" s="3">
        <v>0</v>
      </c>
      <c r="D118" s="3">
        <v>1</v>
      </c>
      <c r="E118" s="3">
        <v>222</v>
      </c>
      <c r="F118" s="3">
        <f>Source!AN114</f>
        <v>0</v>
      </c>
      <c r="G118" s="3" t="s">
        <v>150</v>
      </c>
      <c r="H118" s="3" t="s">
        <v>151</v>
      </c>
      <c r="I118" s="3"/>
      <c r="J118" s="3"/>
      <c r="K118" s="3">
        <v>222</v>
      </c>
      <c r="L118" s="3">
        <v>3</v>
      </c>
      <c r="M118" s="3">
        <v>3</v>
      </c>
      <c r="N118" s="3" t="s">
        <v>6</v>
      </c>
    </row>
    <row r="119" spans="1:14" ht="12.75">
      <c r="A119" s="3">
        <v>50</v>
      </c>
      <c r="B119" s="3">
        <v>0</v>
      </c>
      <c r="C119" s="3">
        <v>0</v>
      </c>
      <c r="D119" s="3">
        <v>1</v>
      </c>
      <c r="E119" s="3">
        <v>216</v>
      </c>
      <c r="F119" s="3">
        <f>Source!AP114</f>
        <v>0</v>
      </c>
      <c r="G119" s="3" t="s">
        <v>152</v>
      </c>
      <c r="H119" s="3" t="s">
        <v>153</v>
      </c>
      <c r="I119" s="3"/>
      <c r="J119" s="3"/>
      <c r="K119" s="3">
        <v>216</v>
      </c>
      <c r="L119" s="3">
        <v>4</v>
      </c>
      <c r="M119" s="3">
        <v>3</v>
      </c>
      <c r="N119" s="3" t="s">
        <v>6</v>
      </c>
    </row>
    <row r="120" spans="1:14" ht="12.75">
      <c r="A120" s="3">
        <v>50</v>
      </c>
      <c r="B120" s="3">
        <v>0</v>
      </c>
      <c r="C120" s="3">
        <v>0</v>
      </c>
      <c r="D120" s="3">
        <v>1</v>
      </c>
      <c r="E120" s="3">
        <v>203</v>
      </c>
      <c r="F120" s="3">
        <f>Source!Q114</f>
        <v>3110.52</v>
      </c>
      <c r="G120" s="3" t="s">
        <v>154</v>
      </c>
      <c r="H120" s="3" t="s">
        <v>155</v>
      </c>
      <c r="I120" s="3"/>
      <c r="J120" s="3"/>
      <c r="K120" s="3">
        <v>203</v>
      </c>
      <c r="L120" s="3">
        <v>5</v>
      </c>
      <c r="M120" s="3">
        <v>3</v>
      </c>
      <c r="N120" s="3" t="s">
        <v>6</v>
      </c>
    </row>
    <row r="121" spans="1:14" ht="12.75">
      <c r="A121" s="3">
        <v>50</v>
      </c>
      <c r="B121" s="3">
        <v>0</v>
      </c>
      <c r="C121" s="3">
        <v>0</v>
      </c>
      <c r="D121" s="3">
        <v>1</v>
      </c>
      <c r="E121" s="3">
        <v>204</v>
      </c>
      <c r="F121" s="3">
        <f>Source!R114</f>
        <v>761.22</v>
      </c>
      <c r="G121" s="3" t="s">
        <v>156</v>
      </c>
      <c r="H121" s="3" t="s">
        <v>157</v>
      </c>
      <c r="I121" s="3"/>
      <c r="J121" s="3"/>
      <c r="K121" s="3">
        <v>204</v>
      </c>
      <c r="L121" s="3">
        <v>6</v>
      </c>
      <c r="M121" s="3">
        <v>3</v>
      </c>
      <c r="N121" s="3" t="s">
        <v>6</v>
      </c>
    </row>
    <row r="122" spans="1:14" ht="12.75">
      <c r="A122" s="3">
        <v>50</v>
      </c>
      <c r="B122" s="3">
        <v>0</v>
      </c>
      <c r="C122" s="3">
        <v>0</v>
      </c>
      <c r="D122" s="3">
        <v>1</v>
      </c>
      <c r="E122" s="3">
        <v>205</v>
      </c>
      <c r="F122" s="3">
        <f>Source!S114</f>
        <v>37123.85</v>
      </c>
      <c r="G122" s="3" t="s">
        <v>158</v>
      </c>
      <c r="H122" s="3" t="s">
        <v>159</v>
      </c>
      <c r="I122" s="3"/>
      <c r="J122" s="3"/>
      <c r="K122" s="3">
        <v>205</v>
      </c>
      <c r="L122" s="3">
        <v>7</v>
      </c>
      <c r="M122" s="3">
        <v>3</v>
      </c>
      <c r="N122" s="3" t="s">
        <v>6</v>
      </c>
    </row>
    <row r="123" spans="1:14" ht="12.75">
      <c r="A123" s="3">
        <v>50</v>
      </c>
      <c r="B123" s="3">
        <v>0</v>
      </c>
      <c r="C123" s="3">
        <v>0</v>
      </c>
      <c r="D123" s="3">
        <v>1</v>
      </c>
      <c r="E123" s="3">
        <v>206</v>
      </c>
      <c r="F123" s="3">
        <f>Source!T114</f>
        <v>0</v>
      </c>
      <c r="G123" s="3" t="s">
        <v>160</v>
      </c>
      <c r="H123" s="3" t="s">
        <v>161</v>
      </c>
      <c r="I123" s="3"/>
      <c r="J123" s="3"/>
      <c r="K123" s="3">
        <v>206</v>
      </c>
      <c r="L123" s="3">
        <v>8</v>
      </c>
      <c r="M123" s="3">
        <v>3</v>
      </c>
      <c r="N123" s="3" t="s">
        <v>6</v>
      </c>
    </row>
    <row r="124" spans="1:14" ht="12.75">
      <c r="A124" s="3">
        <v>50</v>
      </c>
      <c r="B124" s="3">
        <v>0</v>
      </c>
      <c r="C124" s="3">
        <v>0</v>
      </c>
      <c r="D124" s="3">
        <v>1</v>
      </c>
      <c r="E124" s="3">
        <v>207</v>
      </c>
      <c r="F124" s="3">
        <f>Source!U114</f>
        <v>261.25</v>
      </c>
      <c r="G124" s="3" t="s">
        <v>162</v>
      </c>
      <c r="H124" s="3" t="s">
        <v>163</v>
      </c>
      <c r="I124" s="3"/>
      <c r="J124" s="3"/>
      <c r="K124" s="3">
        <v>207</v>
      </c>
      <c r="L124" s="3">
        <v>9</v>
      </c>
      <c r="M124" s="3">
        <v>3</v>
      </c>
      <c r="N124" s="3" t="s">
        <v>6</v>
      </c>
    </row>
    <row r="125" spans="1:14" ht="12.75">
      <c r="A125" s="3">
        <v>50</v>
      </c>
      <c r="B125" s="3">
        <v>0</v>
      </c>
      <c r="C125" s="3">
        <v>0</v>
      </c>
      <c r="D125" s="3">
        <v>1</v>
      </c>
      <c r="E125" s="3">
        <v>208</v>
      </c>
      <c r="F125" s="3">
        <f>Source!V114</f>
        <v>0</v>
      </c>
      <c r="G125" s="3" t="s">
        <v>164</v>
      </c>
      <c r="H125" s="3" t="s">
        <v>165</v>
      </c>
      <c r="I125" s="3"/>
      <c r="J125" s="3"/>
      <c r="K125" s="3">
        <v>208</v>
      </c>
      <c r="L125" s="3">
        <v>10</v>
      </c>
      <c r="M125" s="3">
        <v>3</v>
      </c>
      <c r="N125" s="3" t="s">
        <v>6</v>
      </c>
    </row>
    <row r="126" spans="1:14" ht="12.75">
      <c r="A126" s="3">
        <v>50</v>
      </c>
      <c r="B126" s="3">
        <v>0</v>
      </c>
      <c r="C126" s="3">
        <v>0</v>
      </c>
      <c r="D126" s="3">
        <v>1</v>
      </c>
      <c r="E126" s="3">
        <v>209</v>
      </c>
      <c r="F126" s="3">
        <f>Source!W114</f>
        <v>0</v>
      </c>
      <c r="G126" s="3" t="s">
        <v>166</v>
      </c>
      <c r="H126" s="3" t="s">
        <v>167</v>
      </c>
      <c r="I126" s="3"/>
      <c r="J126" s="3"/>
      <c r="K126" s="3">
        <v>209</v>
      </c>
      <c r="L126" s="3">
        <v>11</v>
      </c>
      <c r="M126" s="3">
        <v>3</v>
      </c>
      <c r="N126" s="3" t="s">
        <v>6</v>
      </c>
    </row>
    <row r="127" spans="1:14" ht="12.75">
      <c r="A127" s="3">
        <v>50</v>
      </c>
      <c r="B127" s="3">
        <v>0</v>
      </c>
      <c r="C127" s="3">
        <v>0</v>
      </c>
      <c r="D127" s="3">
        <v>1</v>
      </c>
      <c r="E127" s="3">
        <v>210</v>
      </c>
      <c r="F127" s="3">
        <f>Source!X114</f>
        <v>32506.88</v>
      </c>
      <c r="G127" s="3" t="s">
        <v>168</v>
      </c>
      <c r="H127" s="3" t="s">
        <v>169</v>
      </c>
      <c r="I127" s="3"/>
      <c r="J127" s="3"/>
      <c r="K127" s="3">
        <v>210</v>
      </c>
      <c r="L127" s="3">
        <v>12</v>
      </c>
      <c r="M127" s="3">
        <v>3</v>
      </c>
      <c r="N127" s="3" t="s">
        <v>6</v>
      </c>
    </row>
    <row r="128" spans="1:14" ht="12.75">
      <c r="A128" s="3">
        <v>50</v>
      </c>
      <c r="B128" s="3">
        <v>0</v>
      </c>
      <c r="C128" s="3">
        <v>0</v>
      </c>
      <c r="D128" s="3">
        <v>1</v>
      </c>
      <c r="E128" s="3">
        <v>211</v>
      </c>
      <c r="F128" s="3">
        <f>Source!Y114</f>
        <v>16705.75</v>
      </c>
      <c r="G128" s="3" t="s">
        <v>170</v>
      </c>
      <c r="H128" s="3" t="s">
        <v>171</v>
      </c>
      <c r="I128" s="3"/>
      <c r="J128" s="3"/>
      <c r="K128" s="3">
        <v>211</v>
      </c>
      <c r="L128" s="3">
        <v>13</v>
      </c>
      <c r="M128" s="3">
        <v>3</v>
      </c>
      <c r="N128" s="3" t="s">
        <v>6</v>
      </c>
    </row>
    <row r="129" ht="12.75">
      <c r="G129">
        <v>0</v>
      </c>
    </row>
    <row r="130" spans="1:67" ht="12.75">
      <c r="A130" s="1">
        <v>4</v>
      </c>
      <c r="B130" s="1">
        <v>1</v>
      </c>
      <c r="C130" s="1"/>
      <c r="D130" s="1">
        <f>ROW(A145)</f>
        <v>145</v>
      </c>
      <c r="E130" s="1"/>
      <c r="F130" s="1" t="s">
        <v>15</v>
      </c>
      <c r="G130" s="1" t="s">
        <v>211</v>
      </c>
      <c r="H130" s="1"/>
      <c r="I130" s="1"/>
      <c r="J130" s="1"/>
      <c r="K130" s="1"/>
      <c r="L130" s="1"/>
      <c r="M130" s="1"/>
      <c r="N130" s="1" t="s">
        <v>6</v>
      </c>
      <c r="O130" s="1"/>
      <c r="P130" s="1"/>
      <c r="Q130" s="1"/>
      <c r="R130" s="1" t="s">
        <v>6</v>
      </c>
      <c r="S130" s="1" t="s">
        <v>6</v>
      </c>
      <c r="T130" s="1" t="s">
        <v>6</v>
      </c>
      <c r="U130" s="1" t="s">
        <v>6</v>
      </c>
      <c r="V130" s="1"/>
      <c r="W130" s="1"/>
      <c r="X130" s="1">
        <v>0</v>
      </c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>
        <v>0</v>
      </c>
      <c r="AM130" s="1"/>
      <c r="AN130" s="1"/>
      <c r="AO130" s="1" t="s">
        <v>6</v>
      </c>
      <c r="AP130" s="1" t="s">
        <v>6</v>
      </c>
      <c r="AQ130" s="1" t="s">
        <v>6</v>
      </c>
      <c r="AR130" s="1"/>
      <c r="AS130" s="1"/>
      <c r="AT130" s="1" t="s">
        <v>6</v>
      </c>
      <c r="AU130" s="1" t="s">
        <v>6</v>
      </c>
      <c r="AV130" s="1" t="s">
        <v>6</v>
      </c>
      <c r="AW130" s="1" t="s">
        <v>6</v>
      </c>
      <c r="AX130" s="1" t="s">
        <v>6</v>
      </c>
      <c r="AY130" s="1" t="s">
        <v>6</v>
      </c>
      <c r="AZ130" s="1" t="s">
        <v>6</v>
      </c>
      <c r="BA130" s="1" t="s">
        <v>6</v>
      </c>
      <c r="BB130" s="1" t="s">
        <v>6</v>
      </c>
      <c r="BC130" s="1" t="s">
        <v>6</v>
      </c>
      <c r="BD130" s="1" t="s">
        <v>6</v>
      </c>
      <c r="BE130" s="1" t="s">
        <v>212</v>
      </c>
      <c r="BF130" s="1">
        <v>0</v>
      </c>
      <c r="BG130" s="1">
        <v>0</v>
      </c>
      <c r="BH130" s="1" t="s">
        <v>6</v>
      </c>
      <c r="BI130" s="1" t="s">
        <v>6</v>
      </c>
      <c r="BJ130" s="1" t="s">
        <v>6</v>
      </c>
      <c r="BK130" s="1" t="s">
        <v>6</v>
      </c>
      <c r="BL130" s="1" t="s">
        <v>6</v>
      </c>
      <c r="BM130" s="1">
        <v>0</v>
      </c>
      <c r="BN130" s="1" t="s">
        <v>6</v>
      </c>
      <c r="BO130" s="1">
        <v>0</v>
      </c>
    </row>
    <row r="132" spans="1:43" ht="12.75">
      <c r="A132" s="2">
        <v>52</v>
      </c>
      <c r="B132" s="2">
        <f aca="true" t="shared" si="96" ref="B132:AQ132">B145</f>
        <v>1</v>
      </c>
      <c r="C132" s="2">
        <f t="shared" si="96"/>
        <v>4</v>
      </c>
      <c r="D132" s="2">
        <f t="shared" si="96"/>
        <v>130</v>
      </c>
      <c r="E132" s="2">
        <f t="shared" si="96"/>
        <v>0</v>
      </c>
      <c r="F132" s="2" t="str">
        <f t="shared" si="96"/>
        <v>Новый раздел</v>
      </c>
      <c r="G132" s="2" t="str">
        <f t="shared" si="96"/>
        <v>КАБИНЕТ БИОЛОГИИ</v>
      </c>
      <c r="H132" s="2">
        <f t="shared" si="96"/>
        <v>0</v>
      </c>
      <c r="I132" s="2">
        <f t="shared" si="96"/>
        <v>0</v>
      </c>
      <c r="J132" s="2">
        <f t="shared" si="96"/>
        <v>0</v>
      </c>
      <c r="K132" s="2">
        <f t="shared" si="96"/>
        <v>0</v>
      </c>
      <c r="L132" s="2">
        <f t="shared" si="96"/>
        <v>0</v>
      </c>
      <c r="M132" s="2">
        <f t="shared" si="96"/>
        <v>0</v>
      </c>
      <c r="N132" s="2">
        <f t="shared" si="96"/>
        <v>0</v>
      </c>
      <c r="O132" s="2">
        <f t="shared" si="96"/>
        <v>23390.79</v>
      </c>
      <c r="P132" s="2">
        <f t="shared" si="96"/>
        <v>16154.29</v>
      </c>
      <c r="Q132" s="2">
        <f t="shared" si="96"/>
        <v>569.81</v>
      </c>
      <c r="R132" s="2">
        <f t="shared" si="96"/>
        <v>161.7</v>
      </c>
      <c r="S132" s="2">
        <f t="shared" si="96"/>
        <v>6666.69</v>
      </c>
      <c r="T132" s="2">
        <f t="shared" si="96"/>
        <v>0</v>
      </c>
      <c r="U132" s="2">
        <f t="shared" si="96"/>
        <v>49.99</v>
      </c>
      <c r="V132" s="2">
        <f t="shared" si="96"/>
        <v>0</v>
      </c>
      <c r="W132" s="2">
        <f t="shared" si="96"/>
        <v>0</v>
      </c>
      <c r="X132" s="2">
        <f t="shared" si="96"/>
        <v>6090.23</v>
      </c>
      <c r="Y132" s="2">
        <f t="shared" si="96"/>
        <v>3000.01</v>
      </c>
      <c r="Z132" s="2">
        <f t="shared" si="96"/>
        <v>0</v>
      </c>
      <c r="AA132" s="2">
        <f t="shared" si="96"/>
        <v>0</v>
      </c>
      <c r="AB132" s="2">
        <f t="shared" si="96"/>
        <v>23390.79</v>
      </c>
      <c r="AC132" s="2">
        <f t="shared" si="96"/>
        <v>16154.29</v>
      </c>
      <c r="AD132" s="2">
        <f t="shared" si="96"/>
        <v>569.81</v>
      </c>
      <c r="AE132" s="2">
        <f t="shared" si="96"/>
        <v>161.7</v>
      </c>
      <c r="AF132" s="2">
        <f t="shared" si="96"/>
        <v>6666.69</v>
      </c>
      <c r="AG132" s="2">
        <f t="shared" si="96"/>
        <v>0</v>
      </c>
      <c r="AH132" s="2">
        <f t="shared" si="96"/>
        <v>49.99</v>
      </c>
      <c r="AI132" s="2">
        <f t="shared" si="96"/>
        <v>0</v>
      </c>
      <c r="AJ132" s="2">
        <f t="shared" si="96"/>
        <v>0</v>
      </c>
      <c r="AK132" s="2">
        <f t="shared" si="96"/>
        <v>6090.23</v>
      </c>
      <c r="AL132" s="2">
        <f t="shared" si="96"/>
        <v>3000.01</v>
      </c>
      <c r="AM132" s="2">
        <f t="shared" si="96"/>
        <v>0</v>
      </c>
      <c r="AN132" s="2">
        <f t="shared" si="96"/>
        <v>0</v>
      </c>
      <c r="AO132" s="2">
        <f t="shared" si="96"/>
        <v>0</v>
      </c>
      <c r="AP132" s="2">
        <f t="shared" si="96"/>
        <v>0</v>
      </c>
      <c r="AQ132" s="2">
        <f t="shared" si="96"/>
        <v>0</v>
      </c>
    </row>
    <row r="134" spans="1:181" ht="12.75">
      <c r="A134">
        <v>17</v>
      </c>
      <c r="B134">
        <v>1</v>
      </c>
      <c r="C134">
        <f>ROW(SmtRes!A65)</f>
        <v>65</v>
      </c>
      <c r="D134">
        <f>ROW(EtalonRes!A51)</f>
        <v>51</v>
      </c>
      <c r="E134" t="s">
        <v>18</v>
      </c>
      <c r="F134" t="s">
        <v>19</v>
      </c>
      <c r="G134" t="s">
        <v>20</v>
      </c>
      <c r="H134" t="s">
        <v>21</v>
      </c>
      <c r="I134">
        <v>0.67</v>
      </c>
      <c r="J134">
        <v>0</v>
      </c>
      <c r="O134">
        <f aca="true" t="shared" si="97" ref="O134:O143">ROUND(CP134,2)</f>
        <v>951.34</v>
      </c>
      <c r="P134">
        <f aca="true" t="shared" si="98" ref="P134:P143">ROUND(CQ134*I134,2)</f>
        <v>0</v>
      </c>
      <c r="Q134">
        <f aca="true" t="shared" si="99" ref="Q134:Q143">ROUND(CR134*I134,2)</f>
        <v>0</v>
      </c>
      <c r="R134">
        <f aca="true" t="shared" si="100" ref="R134:R143">ROUND(CS134*I134,2)</f>
        <v>0</v>
      </c>
      <c r="S134">
        <f aca="true" t="shared" si="101" ref="S134:S143">ROUND(CT134*I134,2)</f>
        <v>951.34</v>
      </c>
      <c r="T134">
        <f aca="true" t="shared" si="102" ref="T134:T143">ROUND(CU134*I134,2)</f>
        <v>0</v>
      </c>
      <c r="U134">
        <f aca="true" t="shared" si="103" ref="U134:U143">CV134*I134</f>
        <v>7.989971100000001</v>
      </c>
      <c r="V134">
        <f aca="true" t="shared" si="104" ref="V134:V143">CW134*I134</f>
        <v>0</v>
      </c>
      <c r="W134">
        <f aca="true" t="shared" si="105" ref="W134:W143">ROUND(CX134*I134,2)</f>
        <v>0</v>
      </c>
      <c r="X134">
        <f aca="true" t="shared" si="106" ref="X134:X143">ROUND(CY134,2)</f>
        <v>732.53</v>
      </c>
      <c r="Y134">
        <f aca="true" t="shared" si="107" ref="Y134:Y143">ROUND(CZ134,2)</f>
        <v>428.1</v>
      </c>
      <c r="AA134">
        <v>0</v>
      </c>
      <c r="AB134">
        <f aca="true" t="shared" si="108" ref="AB134:AB143">(AC134+AD134+AF134)</f>
        <v>116.41</v>
      </c>
      <c r="AC134">
        <f>(ES134)</f>
        <v>0</v>
      </c>
      <c r="AD134">
        <f>(ET134)</f>
        <v>0</v>
      </c>
      <c r="AE134">
        <f>(EU134)</f>
        <v>0</v>
      </c>
      <c r="AF134">
        <f>(EV134)</f>
        <v>116.41</v>
      </c>
      <c r="AG134">
        <f>(AP134)</f>
        <v>0</v>
      </c>
      <c r="AH134">
        <f>(EW134)</f>
        <v>11.39</v>
      </c>
      <c r="AI134">
        <f>(EX134)</f>
        <v>0</v>
      </c>
      <c r="AJ134">
        <f>(AS134)</f>
        <v>0</v>
      </c>
      <c r="AK134">
        <v>116.41</v>
      </c>
      <c r="AL134">
        <v>0</v>
      </c>
      <c r="AM134">
        <v>0</v>
      </c>
      <c r="AN134">
        <v>0</v>
      </c>
      <c r="AO134">
        <v>116.41</v>
      </c>
      <c r="AP134">
        <v>0</v>
      </c>
      <c r="AQ134">
        <v>11.39</v>
      </c>
      <c r="AR134">
        <v>0</v>
      </c>
      <c r="AS134">
        <v>0</v>
      </c>
      <c r="AT134">
        <v>77</v>
      </c>
      <c r="AU134">
        <v>45</v>
      </c>
      <c r="AV134">
        <v>1.047</v>
      </c>
      <c r="AW134">
        <v>1</v>
      </c>
      <c r="AX134">
        <v>1</v>
      </c>
      <c r="AY134">
        <v>1</v>
      </c>
      <c r="AZ134">
        <v>11.65</v>
      </c>
      <c r="BA134">
        <v>11.65</v>
      </c>
      <c r="BB134">
        <v>1</v>
      </c>
      <c r="BC134">
        <v>1</v>
      </c>
      <c r="BH134">
        <v>0</v>
      </c>
      <c r="BI134">
        <v>1</v>
      </c>
      <c r="BJ134" t="s">
        <v>22</v>
      </c>
      <c r="BM134">
        <v>439</v>
      </c>
      <c r="BN134">
        <v>0</v>
      </c>
      <c r="BO134" t="s">
        <v>19</v>
      </c>
      <c r="BP134">
        <v>1</v>
      </c>
      <c r="BQ134">
        <v>60</v>
      </c>
      <c r="BR134">
        <v>0</v>
      </c>
      <c r="BS134">
        <v>11.65</v>
      </c>
      <c r="BT134">
        <v>1</v>
      </c>
      <c r="BU134">
        <v>1</v>
      </c>
      <c r="BV134">
        <v>1</v>
      </c>
      <c r="BW134">
        <v>1</v>
      </c>
      <c r="BX134">
        <v>1</v>
      </c>
      <c r="BZ134">
        <v>77</v>
      </c>
      <c r="CA134">
        <v>45</v>
      </c>
      <c r="CF134">
        <v>0</v>
      </c>
      <c r="CG134">
        <v>0</v>
      </c>
      <c r="CM134">
        <v>0</v>
      </c>
      <c r="CO134">
        <v>0</v>
      </c>
      <c r="CP134">
        <f aca="true" t="shared" si="109" ref="CP134:CP143">(P134+Q134+S134)</f>
        <v>951.34</v>
      </c>
      <c r="CQ134">
        <f aca="true" t="shared" si="110" ref="CQ134:CQ143">((AC134*AW134))*BC134</f>
        <v>0</v>
      </c>
      <c r="CR134">
        <f aca="true" t="shared" si="111" ref="CR134:CR143">((AD134*AV134))*BB134</f>
        <v>0</v>
      </c>
      <c r="CS134">
        <f aca="true" t="shared" si="112" ref="CS134:CS143">((AE134*AV134))*BS134</f>
        <v>0</v>
      </c>
      <c r="CT134">
        <f aca="true" t="shared" si="113" ref="CT134:CT143">((AF134*AV134))*BA134</f>
        <v>1419.9167954999998</v>
      </c>
      <c r="CU134">
        <f aca="true" t="shared" si="114" ref="CU134:CU143">(AG134)*BT134</f>
        <v>0</v>
      </c>
      <c r="CV134">
        <f aca="true" t="shared" si="115" ref="CV134:CV143">((AH134*AV134))*BU134</f>
        <v>11.92533</v>
      </c>
      <c r="CW134">
        <f aca="true" t="shared" si="116" ref="CW134:CW143">(AI134)*BV134</f>
        <v>0</v>
      </c>
      <c r="CX134">
        <f aca="true" t="shared" si="117" ref="CX134:CX143">(AJ134)*BW134</f>
        <v>0</v>
      </c>
      <c r="CY134">
        <f aca="true" t="shared" si="118" ref="CY134:CY143">S134*(BZ134/100)</f>
        <v>732.5318000000001</v>
      </c>
      <c r="CZ134">
        <f aca="true" t="shared" si="119" ref="CZ134:CZ143">S134*(CA134/100)</f>
        <v>428.103</v>
      </c>
      <c r="DN134">
        <v>80</v>
      </c>
      <c r="DO134">
        <v>55</v>
      </c>
      <c r="DP134">
        <v>1.047</v>
      </c>
      <c r="DQ134">
        <v>1</v>
      </c>
      <c r="DR134">
        <v>1</v>
      </c>
      <c r="DS134">
        <v>1</v>
      </c>
      <c r="DT134">
        <v>1</v>
      </c>
      <c r="DU134">
        <v>1005</v>
      </c>
      <c r="DV134" t="s">
        <v>21</v>
      </c>
      <c r="DW134" t="s">
        <v>21</v>
      </c>
      <c r="DX134">
        <v>100</v>
      </c>
      <c r="EE134">
        <v>9298416</v>
      </c>
      <c r="EF134">
        <v>60</v>
      </c>
      <c r="EG134" t="s">
        <v>23</v>
      </c>
      <c r="EH134">
        <v>0</v>
      </c>
      <c r="EJ134">
        <v>1</v>
      </c>
      <c r="EK134">
        <v>439</v>
      </c>
      <c r="EL134" t="s">
        <v>24</v>
      </c>
      <c r="EM134" t="s">
        <v>25</v>
      </c>
      <c r="EQ134">
        <v>64</v>
      </c>
      <c r="ER134">
        <v>116.41</v>
      </c>
      <c r="ES134">
        <v>0</v>
      </c>
      <c r="ET134">
        <v>0</v>
      </c>
      <c r="EU134">
        <v>0</v>
      </c>
      <c r="EV134">
        <v>116.41</v>
      </c>
      <c r="EW134">
        <v>11.39</v>
      </c>
      <c r="EX134">
        <v>0</v>
      </c>
      <c r="EY134">
        <v>0</v>
      </c>
      <c r="EZ134">
        <v>0</v>
      </c>
      <c r="FQ134">
        <v>0</v>
      </c>
      <c r="FR134">
        <f aca="true" t="shared" si="120" ref="FR134:FR143">ROUND(IF(AND(AA134=0,BI134=3),P134,0),2)</f>
        <v>0</v>
      </c>
      <c r="FS134">
        <v>0</v>
      </c>
      <c r="FX134">
        <v>77</v>
      </c>
      <c r="FY134">
        <v>45</v>
      </c>
    </row>
    <row r="135" spans="1:181" ht="12.75">
      <c r="A135">
        <v>17</v>
      </c>
      <c r="B135">
        <v>1</v>
      </c>
      <c r="C135">
        <f>ROW(SmtRes!A70)</f>
        <v>70</v>
      </c>
      <c r="D135">
        <f>ROW(EtalonRes!A56)</f>
        <v>56</v>
      </c>
      <c r="E135" t="s">
        <v>26</v>
      </c>
      <c r="F135" t="s">
        <v>213</v>
      </c>
      <c r="G135" t="s">
        <v>214</v>
      </c>
      <c r="H135" t="s">
        <v>21</v>
      </c>
      <c r="I135">
        <v>0.67</v>
      </c>
      <c r="J135">
        <v>0</v>
      </c>
      <c r="O135">
        <f t="shared" si="97"/>
        <v>4670.23</v>
      </c>
      <c r="P135">
        <f t="shared" si="98"/>
        <v>2.79</v>
      </c>
      <c r="Q135">
        <f t="shared" si="99"/>
        <v>395.2</v>
      </c>
      <c r="R135">
        <f t="shared" si="100"/>
        <v>154.56</v>
      </c>
      <c r="S135">
        <f t="shared" si="101"/>
        <v>4272.24</v>
      </c>
      <c r="T135">
        <f t="shared" si="102"/>
        <v>0</v>
      </c>
      <c r="U135">
        <f t="shared" si="103"/>
        <v>30.8164557</v>
      </c>
      <c r="V135">
        <f t="shared" si="104"/>
        <v>0</v>
      </c>
      <c r="W135">
        <f t="shared" si="105"/>
        <v>0</v>
      </c>
      <c r="X135">
        <f t="shared" si="106"/>
        <v>4058.63</v>
      </c>
      <c r="Y135">
        <f t="shared" si="107"/>
        <v>1922.51</v>
      </c>
      <c r="AA135">
        <v>0</v>
      </c>
      <c r="AB135">
        <f t="shared" si="108"/>
        <v>603.7719999999999</v>
      </c>
      <c r="AC135">
        <f>(ES135)</f>
        <v>0.98</v>
      </c>
      <c r="AD135">
        <f>((ET135*1.25))</f>
        <v>80.02499999999999</v>
      </c>
      <c r="AE135">
        <f>((EU135*1.25))</f>
        <v>18.9125</v>
      </c>
      <c r="AF135">
        <f>((EV135*1.15))</f>
        <v>522.7669999999999</v>
      </c>
      <c r="AG135">
        <f>(AP135)</f>
        <v>0</v>
      </c>
      <c r="AH135">
        <f>((EW135*1.15))</f>
        <v>43.93</v>
      </c>
      <c r="AI135">
        <f>((EX135*1.25))</f>
        <v>0</v>
      </c>
      <c r="AJ135">
        <f>(AS135)</f>
        <v>0</v>
      </c>
      <c r="AK135">
        <v>519.58</v>
      </c>
      <c r="AL135">
        <v>0.98</v>
      </c>
      <c r="AM135">
        <v>64.02</v>
      </c>
      <c r="AN135">
        <v>15.13</v>
      </c>
      <c r="AO135">
        <v>454.58</v>
      </c>
      <c r="AP135">
        <v>0</v>
      </c>
      <c r="AQ135">
        <v>38.2</v>
      </c>
      <c r="AR135">
        <v>0</v>
      </c>
      <c r="AS135">
        <v>0</v>
      </c>
      <c r="AT135">
        <v>95</v>
      </c>
      <c r="AU135">
        <v>45</v>
      </c>
      <c r="AV135">
        <v>1.047</v>
      </c>
      <c r="AW135">
        <v>1</v>
      </c>
      <c r="AX135">
        <v>1</v>
      </c>
      <c r="AY135">
        <v>1</v>
      </c>
      <c r="AZ135">
        <v>11.65</v>
      </c>
      <c r="BA135">
        <v>11.65</v>
      </c>
      <c r="BB135">
        <v>7.04</v>
      </c>
      <c r="BC135">
        <v>4.25</v>
      </c>
      <c r="BH135">
        <v>0</v>
      </c>
      <c r="BI135">
        <v>1</v>
      </c>
      <c r="BJ135" t="s">
        <v>215</v>
      </c>
      <c r="BM135">
        <v>91</v>
      </c>
      <c r="BN135">
        <v>0</v>
      </c>
      <c r="BO135" t="s">
        <v>213</v>
      </c>
      <c r="BP135">
        <v>1</v>
      </c>
      <c r="BQ135">
        <v>30</v>
      </c>
      <c r="BR135">
        <v>0</v>
      </c>
      <c r="BS135">
        <v>11.65</v>
      </c>
      <c r="BT135">
        <v>1</v>
      </c>
      <c r="BU135">
        <v>1</v>
      </c>
      <c r="BV135">
        <v>1</v>
      </c>
      <c r="BW135">
        <v>1</v>
      </c>
      <c r="BX135">
        <v>1</v>
      </c>
      <c r="BZ135">
        <v>95</v>
      </c>
      <c r="CA135">
        <v>45</v>
      </c>
      <c r="CF135">
        <v>0</v>
      </c>
      <c r="CG135">
        <v>0</v>
      </c>
      <c r="CM135">
        <v>0</v>
      </c>
      <c r="CO135">
        <v>0</v>
      </c>
      <c r="CP135">
        <f t="shared" si="109"/>
        <v>4670.23</v>
      </c>
      <c r="CQ135">
        <f t="shared" si="110"/>
        <v>4.165</v>
      </c>
      <c r="CR135">
        <f t="shared" si="111"/>
        <v>589.8546719999999</v>
      </c>
      <c r="CS135">
        <f t="shared" si="112"/>
        <v>230.686164375</v>
      </c>
      <c r="CT135">
        <f t="shared" si="113"/>
        <v>6376.476620849999</v>
      </c>
      <c r="CU135">
        <f t="shared" si="114"/>
        <v>0</v>
      </c>
      <c r="CV135">
        <f t="shared" si="115"/>
        <v>45.99471</v>
      </c>
      <c r="CW135">
        <f t="shared" si="116"/>
        <v>0</v>
      </c>
      <c r="CX135">
        <f t="shared" si="117"/>
        <v>0</v>
      </c>
      <c r="CY135">
        <f t="shared" si="118"/>
        <v>4058.6279999999997</v>
      </c>
      <c r="CZ135">
        <f t="shared" si="119"/>
        <v>1922.508</v>
      </c>
      <c r="DE135" t="s">
        <v>35</v>
      </c>
      <c r="DF135" t="s">
        <v>35</v>
      </c>
      <c r="DG135" t="s">
        <v>36</v>
      </c>
      <c r="DI135" t="s">
        <v>36</v>
      </c>
      <c r="DJ135" t="s">
        <v>35</v>
      </c>
      <c r="DN135">
        <v>104</v>
      </c>
      <c r="DO135">
        <v>70</v>
      </c>
      <c r="DP135">
        <v>1.047</v>
      </c>
      <c r="DQ135">
        <v>1</v>
      </c>
      <c r="DR135">
        <v>1</v>
      </c>
      <c r="DS135">
        <v>1</v>
      </c>
      <c r="DT135">
        <v>1</v>
      </c>
      <c r="DU135">
        <v>1005</v>
      </c>
      <c r="DV135" t="s">
        <v>21</v>
      </c>
      <c r="DW135" t="s">
        <v>21</v>
      </c>
      <c r="DX135">
        <v>100</v>
      </c>
      <c r="EE135">
        <v>9298068</v>
      </c>
      <c r="EF135">
        <v>30</v>
      </c>
      <c r="EG135" t="s">
        <v>37</v>
      </c>
      <c r="EH135">
        <v>0</v>
      </c>
      <c r="EJ135">
        <v>1</v>
      </c>
      <c r="EK135">
        <v>91</v>
      </c>
      <c r="EL135" t="s">
        <v>58</v>
      </c>
      <c r="EM135" t="s">
        <v>59</v>
      </c>
      <c r="EQ135">
        <v>64</v>
      </c>
      <c r="ER135">
        <v>519.58</v>
      </c>
      <c r="ES135">
        <v>0.98</v>
      </c>
      <c r="ET135">
        <v>64.02</v>
      </c>
      <c r="EU135">
        <v>15.13</v>
      </c>
      <c r="EV135">
        <v>454.58</v>
      </c>
      <c r="EW135">
        <v>38.2</v>
      </c>
      <c r="EX135">
        <v>0</v>
      </c>
      <c r="EY135">
        <v>0</v>
      </c>
      <c r="EZ135">
        <v>0</v>
      </c>
      <c r="FQ135">
        <v>0</v>
      </c>
      <c r="FR135">
        <f t="shared" si="120"/>
        <v>0</v>
      </c>
      <c r="FS135">
        <v>0</v>
      </c>
      <c r="FX135">
        <v>95</v>
      </c>
      <c r="FY135">
        <v>45</v>
      </c>
    </row>
    <row r="136" spans="1:181" ht="12.75">
      <c r="A136">
        <v>18</v>
      </c>
      <c r="B136">
        <v>1</v>
      </c>
      <c r="C136">
        <v>69</v>
      </c>
      <c r="E136" t="s">
        <v>95</v>
      </c>
      <c r="F136" t="s">
        <v>216</v>
      </c>
      <c r="G136" t="s">
        <v>217</v>
      </c>
      <c r="H136" t="s">
        <v>43</v>
      </c>
      <c r="I136">
        <f>I135*J136</f>
        <v>0.031021000000000003</v>
      </c>
      <c r="J136">
        <v>0.0463</v>
      </c>
      <c r="O136">
        <f t="shared" si="97"/>
        <v>1276.84</v>
      </c>
      <c r="P136">
        <f t="shared" si="98"/>
        <v>1276.84</v>
      </c>
      <c r="Q136">
        <f t="shared" si="99"/>
        <v>0</v>
      </c>
      <c r="R136">
        <f t="shared" si="100"/>
        <v>0</v>
      </c>
      <c r="S136">
        <f t="shared" si="101"/>
        <v>0</v>
      </c>
      <c r="T136">
        <f t="shared" si="102"/>
        <v>0</v>
      </c>
      <c r="U136">
        <f t="shared" si="103"/>
        <v>0</v>
      </c>
      <c r="V136">
        <f t="shared" si="104"/>
        <v>0</v>
      </c>
      <c r="W136">
        <f t="shared" si="105"/>
        <v>0</v>
      </c>
      <c r="X136">
        <f t="shared" si="106"/>
        <v>0</v>
      </c>
      <c r="Y136">
        <f t="shared" si="107"/>
        <v>0</v>
      </c>
      <c r="AA136">
        <v>0</v>
      </c>
      <c r="AB136">
        <f t="shared" si="108"/>
        <v>43326.77</v>
      </c>
      <c r="AC136">
        <f aca="true" t="shared" si="121" ref="AC136:AJ137">AL136</f>
        <v>43326.77</v>
      </c>
      <c r="AD136">
        <f t="shared" si="121"/>
        <v>0</v>
      </c>
      <c r="AE136">
        <f t="shared" si="121"/>
        <v>0</v>
      </c>
      <c r="AF136">
        <f t="shared" si="121"/>
        <v>0</v>
      </c>
      <c r="AG136">
        <f t="shared" si="121"/>
        <v>0</v>
      </c>
      <c r="AH136">
        <f t="shared" si="121"/>
        <v>0</v>
      </c>
      <c r="AI136">
        <f t="shared" si="121"/>
        <v>0</v>
      </c>
      <c r="AJ136">
        <f t="shared" si="121"/>
        <v>0</v>
      </c>
      <c r="AK136">
        <v>43326.77</v>
      </c>
      <c r="AL136">
        <v>43326.77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1.047</v>
      </c>
      <c r="AW136">
        <v>1</v>
      </c>
      <c r="AX136">
        <v>1</v>
      </c>
      <c r="AY136">
        <v>1</v>
      </c>
      <c r="AZ136">
        <v>1</v>
      </c>
      <c r="BA136">
        <v>1</v>
      </c>
      <c r="BB136">
        <v>1</v>
      </c>
      <c r="BC136">
        <v>0.95</v>
      </c>
      <c r="BH136">
        <v>3</v>
      </c>
      <c r="BI136">
        <v>1</v>
      </c>
      <c r="BJ136" t="s">
        <v>218</v>
      </c>
      <c r="BM136">
        <v>91</v>
      </c>
      <c r="BN136">
        <v>0</v>
      </c>
      <c r="BO136" t="s">
        <v>216</v>
      </c>
      <c r="BP136">
        <v>1</v>
      </c>
      <c r="BQ136">
        <v>30</v>
      </c>
      <c r="BR136">
        <v>0</v>
      </c>
      <c r="BS136">
        <v>1</v>
      </c>
      <c r="BT136">
        <v>1</v>
      </c>
      <c r="BU136">
        <v>1</v>
      </c>
      <c r="BV136">
        <v>1</v>
      </c>
      <c r="BW136">
        <v>1</v>
      </c>
      <c r="BX136">
        <v>1</v>
      </c>
      <c r="BZ136">
        <v>0</v>
      </c>
      <c r="CA136">
        <v>0</v>
      </c>
      <c r="CF136">
        <v>0</v>
      </c>
      <c r="CG136">
        <v>0</v>
      </c>
      <c r="CM136">
        <v>0</v>
      </c>
      <c r="CO136">
        <v>0</v>
      </c>
      <c r="CP136">
        <f t="shared" si="109"/>
        <v>1276.84</v>
      </c>
      <c r="CQ136">
        <f t="shared" si="110"/>
        <v>41160.43149999999</v>
      </c>
      <c r="CR136">
        <f t="shared" si="111"/>
        <v>0</v>
      </c>
      <c r="CS136">
        <f t="shared" si="112"/>
        <v>0</v>
      </c>
      <c r="CT136">
        <f t="shared" si="113"/>
        <v>0</v>
      </c>
      <c r="CU136">
        <f t="shared" si="114"/>
        <v>0</v>
      </c>
      <c r="CV136">
        <f t="shared" si="115"/>
        <v>0</v>
      </c>
      <c r="CW136">
        <f t="shared" si="116"/>
        <v>0</v>
      </c>
      <c r="CX136">
        <f t="shared" si="117"/>
        <v>0</v>
      </c>
      <c r="CY136">
        <f t="shared" si="118"/>
        <v>0</v>
      </c>
      <c r="CZ136">
        <f t="shared" si="119"/>
        <v>0</v>
      </c>
      <c r="DN136">
        <v>104</v>
      </c>
      <c r="DO136">
        <v>70</v>
      </c>
      <c r="DP136">
        <v>1.047</v>
      </c>
      <c r="DQ136">
        <v>1</v>
      </c>
      <c r="DR136">
        <v>1</v>
      </c>
      <c r="DS136">
        <v>1</v>
      </c>
      <c r="DT136">
        <v>1</v>
      </c>
      <c r="DU136">
        <v>1009</v>
      </c>
      <c r="DV136" t="s">
        <v>43</v>
      </c>
      <c r="DW136" t="s">
        <v>43</v>
      </c>
      <c r="DX136">
        <v>1000</v>
      </c>
      <c r="EE136">
        <v>9298068</v>
      </c>
      <c r="EF136">
        <v>30</v>
      </c>
      <c r="EG136" t="s">
        <v>37</v>
      </c>
      <c r="EH136">
        <v>0</v>
      </c>
      <c r="EJ136">
        <v>1</v>
      </c>
      <c r="EK136">
        <v>91</v>
      </c>
      <c r="EL136" t="s">
        <v>58</v>
      </c>
      <c r="EM136" t="s">
        <v>59</v>
      </c>
      <c r="EQ136">
        <v>0</v>
      </c>
      <c r="ER136">
        <v>43326.77</v>
      </c>
      <c r="ES136">
        <v>43326.77</v>
      </c>
      <c r="ET136">
        <v>0</v>
      </c>
      <c r="EU136">
        <v>0</v>
      </c>
      <c r="EV136">
        <v>0</v>
      </c>
      <c r="EW136">
        <v>0</v>
      </c>
      <c r="EX136">
        <v>0</v>
      </c>
      <c r="EZ136">
        <v>0</v>
      </c>
      <c r="FQ136">
        <v>0</v>
      </c>
      <c r="FR136">
        <f t="shared" si="120"/>
        <v>0</v>
      </c>
      <c r="FS136">
        <v>0</v>
      </c>
      <c r="FX136">
        <v>0</v>
      </c>
      <c r="FY136">
        <v>0</v>
      </c>
    </row>
    <row r="137" spans="1:181" ht="12.75">
      <c r="A137">
        <v>18</v>
      </c>
      <c r="B137">
        <v>1</v>
      </c>
      <c r="C137">
        <v>70</v>
      </c>
      <c r="E137" t="s">
        <v>100</v>
      </c>
      <c r="F137" t="s">
        <v>219</v>
      </c>
      <c r="G137" t="s">
        <v>220</v>
      </c>
      <c r="H137" t="s">
        <v>52</v>
      </c>
      <c r="I137">
        <f>I135*J137</f>
        <v>71.69</v>
      </c>
      <c r="J137">
        <v>107</v>
      </c>
      <c r="O137">
        <f t="shared" si="97"/>
        <v>13696.14</v>
      </c>
      <c r="P137">
        <f t="shared" si="98"/>
        <v>13696.14</v>
      </c>
      <c r="Q137">
        <f t="shared" si="99"/>
        <v>0</v>
      </c>
      <c r="R137">
        <f t="shared" si="100"/>
        <v>0</v>
      </c>
      <c r="S137">
        <f t="shared" si="101"/>
        <v>0</v>
      </c>
      <c r="T137">
        <f t="shared" si="102"/>
        <v>0</v>
      </c>
      <c r="U137">
        <f t="shared" si="103"/>
        <v>0</v>
      </c>
      <c r="V137">
        <f t="shared" si="104"/>
        <v>0</v>
      </c>
      <c r="W137">
        <f t="shared" si="105"/>
        <v>0</v>
      </c>
      <c r="X137">
        <f t="shared" si="106"/>
        <v>0</v>
      </c>
      <c r="Y137">
        <f t="shared" si="107"/>
        <v>0</v>
      </c>
      <c r="AA137">
        <v>0</v>
      </c>
      <c r="AB137">
        <f t="shared" si="108"/>
        <v>106.73</v>
      </c>
      <c r="AC137">
        <f t="shared" si="121"/>
        <v>106.73</v>
      </c>
      <c r="AD137">
        <f t="shared" si="121"/>
        <v>0</v>
      </c>
      <c r="AE137">
        <f t="shared" si="121"/>
        <v>0</v>
      </c>
      <c r="AF137">
        <f t="shared" si="121"/>
        <v>0</v>
      </c>
      <c r="AG137">
        <f t="shared" si="121"/>
        <v>0</v>
      </c>
      <c r="AH137">
        <f t="shared" si="121"/>
        <v>0</v>
      </c>
      <c r="AI137">
        <f t="shared" si="121"/>
        <v>0</v>
      </c>
      <c r="AJ137">
        <f t="shared" si="121"/>
        <v>0</v>
      </c>
      <c r="AK137">
        <v>106.73</v>
      </c>
      <c r="AL137">
        <v>106.73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1.047</v>
      </c>
      <c r="AW137">
        <v>1</v>
      </c>
      <c r="AX137">
        <v>1</v>
      </c>
      <c r="AY137">
        <v>1</v>
      </c>
      <c r="AZ137">
        <v>1</v>
      </c>
      <c r="BA137">
        <v>1</v>
      </c>
      <c r="BB137">
        <v>1</v>
      </c>
      <c r="BC137">
        <v>1.79</v>
      </c>
      <c r="BH137">
        <v>3</v>
      </c>
      <c r="BI137">
        <v>1</v>
      </c>
      <c r="BJ137" t="s">
        <v>221</v>
      </c>
      <c r="BM137">
        <v>91</v>
      </c>
      <c r="BN137">
        <v>0</v>
      </c>
      <c r="BO137" t="s">
        <v>219</v>
      </c>
      <c r="BP137">
        <v>1</v>
      </c>
      <c r="BQ137">
        <v>30</v>
      </c>
      <c r="BR137">
        <v>0</v>
      </c>
      <c r="BS137">
        <v>1</v>
      </c>
      <c r="BT137">
        <v>1</v>
      </c>
      <c r="BU137">
        <v>1</v>
      </c>
      <c r="BV137">
        <v>1</v>
      </c>
      <c r="BW137">
        <v>1</v>
      </c>
      <c r="BX137">
        <v>1</v>
      </c>
      <c r="BZ137">
        <v>0</v>
      </c>
      <c r="CA137">
        <v>0</v>
      </c>
      <c r="CF137">
        <v>0</v>
      </c>
      <c r="CG137">
        <v>0</v>
      </c>
      <c r="CM137">
        <v>0</v>
      </c>
      <c r="CO137">
        <v>0</v>
      </c>
      <c r="CP137">
        <f t="shared" si="109"/>
        <v>13696.14</v>
      </c>
      <c r="CQ137">
        <f t="shared" si="110"/>
        <v>191.04670000000002</v>
      </c>
      <c r="CR137">
        <f t="shared" si="111"/>
        <v>0</v>
      </c>
      <c r="CS137">
        <f t="shared" si="112"/>
        <v>0</v>
      </c>
      <c r="CT137">
        <f t="shared" si="113"/>
        <v>0</v>
      </c>
      <c r="CU137">
        <f t="shared" si="114"/>
        <v>0</v>
      </c>
      <c r="CV137">
        <f t="shared" si="115"/>
        <v>0</v>
      </c>
      <c r="CW137">
        <f t="shared" si="116"/>
        <v>0</v>
      </c>
      <c r="CX137">
        <f t="shared" si="117"/>
        <v>0</v>
      </c>
      <c r="CY137">
        <f t="shared" si="118"/>
        <v>0</v>
      </c>
      <c r="CZ137">
        <f t="shared" si="119"/>
        <v>0</v>
      </c>
      <c r="DN137">
        <v>104</v>
      </c>
      <c r="DO137">
        <v>70</v>
      </c>
      <c r="DP137">
        <v>1.047</v>
      </c>
      <c r="DQ137">
        <v>1</v>
      </c>
      <c r="DR137">
        <v>1</v>
      </c>
      <c r="DS137">
        <v>1</v>
      </c>
      <c r="DT137">
        <v>1</v>
      </c>
      <c r="DU137">
        <v>1005</v>
      </c>
      <c r="DV137" t="s">
        <v>52</v>
      </c>
      <c r="DW137" t="s">
        <v>52</v>
      </c>
      <c r="DX137">
        <v>1</v>
      </c>
      <c r="EE137">
        <v>9298068</v>
      </c>
      <c r="EF137">
        <v>30</v>
      </c>
      <c r="EG137" t="s">
        <v>37</v>
      </c>
      <c r="EH137">
        <v>0</v>
      </c>
      <c r="EJ137">
        <v>1</v>
      </c>
      <c r="EK137">
        <v>91</v>
      </c>
      <c r="EL137" t="s">
        <v>58</v>
      </c>
      <c r="EM137" t="s">
        <v>59</v>
      </c>
      <c r="EQ137">
        <v>0</v>
      </c>
      <c r="ER137">
        <v>106.73</v>
      </c>
      <c r="ES137">
        <v>106.73</v>
      </c>
      <c r="ET137">
        <v>0</v>
      </c>
      <c r="EU137">
        <v>0</v>
      </c>
      <c r="EV137">
        <v>0</v>
      </c>
      <c r="EW137">
        <v>0</v>
      </c>
      <c r="EX137">
        <v>0</v>
      </c>
      <c r="EZ137">
        <v>0</v>
      </c>
      <c r="FQ137">
        <v>0</v>
      </c>
      <c r="FR137">
        <f t="shared" si="120"/>
        <v>0</v>
      </c>
      <c r="FS137">
        <v>0</v>
      </c>
      <c r="FX137">
        <v>0</v>
      </c>
      <c r="FY137">
        <v>0</v>
      </c>
    </row>
    <row r="138" spans="1:181" ht="12.75">
      <c r="A138">
        <v>17</v>
      </c>
      <c r="B138">
        <v>1</v>
      </c>
      <c r="C138">
        <f>ROW(SmtRes!A72)</f>
        <v>72</v>
      </c>
      <c r="D138">
        <f>ROW(EtalonRes!A58)</f>
        <v>58</v>
      </c>
      <c r="E138" t="s">
        <v>31</v>
      </c>
      <c r="F138" t="s">
        <v>27</v>
      </c>
      <c r="G138" t="s">
        <v>28</v>
      </c>
      <c r="H138" t="s">
        <v>29</v>
      </c>
      <c r="I138">
        <v>0.331</v>
      </c>
      <c r="J138">
        <v>0</v>
      </c>
      <c r="O138">
        <f t="shared" si="97"/>
        <v>155.56</v>
      </c>
      <c r="P138">
        <f t="shared" si="98"/>
        <v>0</v>
      </c>
      <c r="Q138">
        <f t="shared" si="99"/>
        <v>0</v>
      </c>
      <c r="R138">
        <f t="shared" si="100"/>
        <v>0</v>
      </c>
      <c r="S138">
        <f t="shared" si="101"/>
        <v>155.56</v>
      </c>
      <c r="T138">
        <f t="shared" si="102"/>
        <v>0</v>
      </c>
      <c r="U138">
        <f t="shared" si="103"/>
        <v>1.3065198900000001</v>
      </c>
      <c r="V138">
        <f t="shared" si="104"/>
        <v>0</v>
      </c>
      <c r="W138">
        <f t="shared" si="105"/>
        <v>0</v>
      </c>
      <c r="X138">
        <f t="shared" si="106"/>
        <v>119.78</v>
      </c>
      <c r="Y138">
        <f t="shared" si="107"/>
        <v>70</v>
      </c>
      <c r="AA138">
        <v>0</v>
      </c>
      <c r="AB138">
        <f t="shared" si="108"/>
        <v>38.53</v>
      </c>
      <c r="AC138">
        <f>(ES138)</f>
        <v>0</v>
      </c>
      <c r="AD138">
        <f>(ET138)</f>
        <v>0</v>
      </c>
      <c r="AE138">
        <f>(EU138)</f>
        <v>0</v>
      </c>
      <c r="AF138">
        <f>(EV138)</f>
        <v>38.53</v>
      </c>
      <c r="AG138">
        <f>(AP138)</f>
        <v>0</v>
      </c>
      <c r="AH138">
        <f>(EW138)</f>
        <v>3.77</v>
      </c>
      <c r="AI138">
        <f>(EX138)</f>
        <v>0</v>
      </c>
      <c r="AJ138">
        <f>(AS138)</f>
        <v>0</v>
      </c>
      <c r="AK138">
        <v>38.53</v>
      </c>
      <c r="AL138">
        <v>0</v>
      </c>
      <c r="AM138">
        <v>0</v>
      </c>
      <c r="AN138">
        <v>0</v>
      </c>
      <c r="AO138">
        <v>38.53</v>
      </c>
      <c r="AP138">
        <v>0</v>
      </c>
      <c r="AQ138">
        <v>3.77</v>
      </c>
      <c r="AR138">
        <v>0</v>
      </c>
      <c r="AS138">
        <v>0</v>
      </c>
      <c r="AT138">
        <v>77</v>
      </c>
      <c r="AU138">
        <v>45</v>
      </c>
      <c r="AV138">
        <v>1.047</v>
      </c>
      <c r="AW138">
        <v>1</v>
      </c>
      <c r="AX138">
        <v>1</v>
      </c>
      <c r="AY138">
        <v>1</v>
      </c>
      <c r="AZ138">
        <v>11.65</v>
      </c>
      <c r="BA138">
        <v>11.65</v>
      </c>
      <c r="BB138">
        <v>1</v>
      </c>
      <c r="BC138">
        <v>1</v>
      </c>
      <c r="BH138">
        <v>0</v>
      </c>
      <c r="BI138">
        <v>1</v>
      </c>
      <c r="BJ138" t="s">
        <v>30</v>
      </c>
      <c r="BM138">
        <v>439</v>
      </c>
      <c r="BN138">
        <v>0</v>
      </c>
      <c r="BO138" t="s">
        <v>27</v>
      </c>
      <c r="BP138">
        <v>1</v>
      </c>
      <c r="BQ138">
        <v>60</v>
      </c>
      <c r="BR138">
        <v>0</v>
      </c>
      <c r="BS138">
        <v>11.65</v>
      </c>
      <c r="BT138">
        <v>1</v>
      </c>
      <c r="BU138">
        <v>1</v>
      </c>
      <c r="BV138">
        <v>1</v>
      </c>
      <c r="BW138">
        <v>1</v>
      </c>
      <c r="BX138">
        <v>1</v>
      </c>
      <c r="BZ138">
        <v>77</v>
      </c>
      <c r="CA138">
        <v>45</v>
      </c>
      <c r="CF138">
        <v>0</v>
      </c>
      <c r="CG138">
        <v>0</v>
      </c>
      <c r="CM138">
        <v>0</v>
      </c>
      <c r="CO138">
        <v>0</v>
      </c>
      <c r="CP138">
        <f t="shared" si="109"/>
        <v>155.56</v>
      </c>
      <c r="CQ138">
        <f t="shared" si="110"/>
        <v>0</v>
      </c>
      <c r="CR138">
        <f t="shared" si="111"/>
        <v>0</v>
      </c>
      <c r="CS138">
        <f t="shared" si="112"/>
        <v>0</v>
      </c>
      <c r="CT138">
        <f t="shared" si="113"/>
        <v>469.9716015</v>
      </c>
      <c r="CU138">
        <f t="shared" si="114"/>
        <v>0</v>
      </c>
      <c r="CV138">
        <f t="shared" si="115"/>
        <v>3.94719</v>
      </c>
      <c r="CW138">
        <f t="shared" si="116"/>
        <v>0</v>
      </c>
      <c r="CX138">
        <f t="shared" si="117"/>
        <v>0</v>
      </c>
      <c r="CY138">
        <f t="shared" si="118"/>
        <v>119.7812</v>
      </c>
      <c r="CZ138">
        <f t="shared" si="119"/>
        <v>70.00200000000001</v>
      </c>
      <c r="DN138">
        <v>80</v>
      </c>
      <c r="DO138">
        <v>55</v>
      </c>
      <c r="DP138">
        <v>1.047</v>
      </c>
      <c r="DQ138">
        <v>1</v>
      </c>
      <c r="DR138">
        <v>1</v>
      </c>
      <c r="DS138">
        <v>1</v>
      </c>
      <c r="DT138">
        <v>1</v>
      </c>
      <c r="DU138">
        <v>1003</v>
      </c>
      <c r="DV138" t="s">
        <v>29</v>
      </c>
      <c r="DW138" t="s">
        <v>29</v>
      </c>
      <c r="DX138">
        <v>100</v>
      </c>
      <c r="EE138">
        <v>9298416</v>
      </c>
      <c r="EF138">
        <v>60</v>
      </c>
      <c r="EG138" t="s">
        <v>23</v>
      </c>
      <c r="EH138">
        <v>0</v>
      </c>
      <c r="EJ138">
        <v>1</v>
      </c>
      <c r="EK138">
        <v>439</v>
      </c>
      <c r="EL138" t="s">
        <v>24</v>
      </c>
      <c r="EM138" t="s">
        <v>25</v>
      </c>
      <c r="EQ138">
        <v>64</v>
      </c>
      <c r="ER138">
        <v>38.53</v>
      </c>
      <c r="ES138">
        <v>0</v>
      </c>
      <c r="ET138">
        <v>0</v>
      </c>
      <c r="EU138">
        <v>0</v>
      </c>
      <c r="EV138">
        <v>38.53</v>
      </c>
      <c r="EW138">
        <v>3.77</v>
      </c>
      <c r="EX138">
        <v>0</v>
      </c>
      <c r="EY138">
        <v>0</v>
      </c>
      <c r="EZ138">
        <v>0</v>
      </c>
      <c r="FQ138">
        <v>0</v>
      </c>
      <c r="FR138">
        <f t="shared" si="120"/>
        <v>0</v>
      </c>
      <c r="FS138">
        <v>0</v>
      </c>
      <c r="FX138">
        <v>77</v>
      </c>
      <c r="FY138">
        <v>45</v>
      </c>
    </row>
    <row r="139" spans="1:181" ht="12.75">
      <c r="A139">
        <v>17</v>
      </c>
      <c r="B139">
        <v>1</v>
      </c>
      <c r="C139">
        <f>ROW(SmtRes!A77)</f>
        <v>77</v>
      </c>
      <c r="D139">
        <f>ROW(EtalonRes!A63)</f>
        <v>63</v>
      </c>
      <c r="E139" t="s">
        <v>54</v>
      </c>
      <c r="F139" t="s">
        <v>222</v>
      </c>
      <c r="G139" t="s">
        <v>223</v>
      </c>
      <c r="H139" t="s">
        <v>29</v>
      </c>
      <c r="I139">
        <v>0.331</v>
      </c>
      <c r="J139">
        <v>0</v>
      </c>
      <c r="O139">
        <f t="shared" si="97"/>
        <v>422.3</v>
      </c>
      <c r="P139">
        <f t="shared" si="98"/>
        <v>7</v>
      </c>
      <c r="Q139">
        <f t="shared" si="99"/>
        <v>18.18</v>
      </c>
      <c r="R139">
        <f t="shared" si="100"/>
        <v>7.12</v>
      </c>
      <c r="S139">
        <f t="shared" si="101"/>
        <v>397.12</v>
      </c>
      <c r="T139">
        <f t="shared" si="102"/>
        <v>0</v>
      </c>
      <c r="U139">
        <f t="shared" si="103"/>
        <v>3.0488352074999994</v>
      </c>
      <c r="V139">
        <f t="shared" si="104"/>
        <v>0</v>
      </c>
      <c r="W139">
        <f t="shared" si="105"/>
        <v>0</v>
      </c>
      <c r="X139">
        <f t="shared" si="106"/>
        <v>377.26</v>
      </c>
      <c r="Y139">
        <f t="shared" si="107"/>
        <v>178.7</v>
      </c>
      <c r="AA139">
        <v>0</v>
      </c>
      <c r="AB139">
        <f t="shared" si="108"/>
        <v>110.64949999999999</v>
      </c>
      <c r="AC139">
        <f>(ES139)</f>
        <v>4.84</v>
      </c>
      <c r="AD139">
        <f>((ET139*1.25))</f>
        <v>7.45</v>
      </c>
      <c r="AE139">
        <f>((EU139*1.25))</f>
        <v>1.7625</v>
      </c>
      <c r="AF139">
        <f>((EV139*1.15))</f>
        <v>98.3595</v>
      </c>
      <c r="AG139">
        <f>(AP139)</f>
        <v>0</v>
      </c>
      <c r="AH139">
        <f>((EW139*1.15))</f>
        <v>8.7975</v>
      </c>
      <c r="AI139">
        <f>((EX139*1.25))</f>
        <v>0</v>
      </c>
      <c r="AJ139">
        <f>(AS139)</f>
        <v>0</v>
      </c>
      <c r="AK139">
        <v>96.33</v>
      </c>
      <c r="AL139">
        <v>4.84</v>
      </c>
      <c r="AM139">
        <v>5.96</v>
      </c>
      <c r="AN139">
        <v>1.41</v>
      </c>
      <c r="AO139">
        <v>85.53</v>
      </c>
      <c r="AP139">
        <v>0</v>
      </c>
      <c r="AQ139">
        <v>7.65</v>
      </c>
      <c r="AR139">
        <v>0</v>
      </c>
      <c r="AS139">
        <v>0</v>
      </c>
      <c r="AT139">
        <v>95</v>
      </c>
      <c r="AU139">
        <v>45</v>
      </c>
      <c r="AV139">
        <v>1.047</v>
      </c>
      <c r="AW139">
        <v>1</v>
      </c>
      <c r="AX139">
        <v>1</v>
      </c>
      <c r="AY139">
        <v>1</v>
      </c>
      <c r="AZ139">
        <v>11.65</v>
      </c>
      <c r="BA139">
        <v>11.65</v>
      </c>
      <c r="BB139">
        <v>7.04</v>
      </c>
      <c r="BC139">
        <v>4.37</v>
      </c>
      <c r="BH139">
        <v>0</v>
      </c>
      <c r="BI139">
        <v>1</v>
      </c>
      <c r="BJ139" t="s">
        <v>224</v>
      </c>
      <c r="BM139">
        <v>91</v>
      </c>
      <c r="BN139">
        <v>0</v>
      </c>
      <c r="BO139" t="s">
        <v>222</v>
      </c>
      <c r="BP139">
        <v>1</v>
      </c>
      <c r="BQ139">
        <v>30</v>
      </c>
      <c r="BR139">
        <v>0</v>
      </c>
      <c r="BS139">
        <v>11.65</v>
      </c>
      <c r="BT139">
        <v>1</v>
      </c>
      <c r="BU139">
        <v>1</v>
      </c>
      <c r="BV139">
        <v>1</v>
      </c>
      <c r="BW139">
        <v>1</v>
      </c>
      <c r="BX139">
        <v>1</v>
      </c>
      <c r="BZ139">
        <v>95</v>
      </c>
      <c r="CA139">
        <v>45</v>
      </c>
      <c r="CF139">
        <v>0</v>
      </c>
      <c r="CG139">
        <v>0</v>
      </c>
      <c r="CM139">
        <v>0</v>
      </c>
      <c r="CO139">
        <v>0</v>
      </c>
      <c r="CP139">
        <f t="shared" si="109"/>
        <v>422.3</v>
      </c>
      <c r="CQ139">
        <f t="shared" si="110"/>
        <v>21.1508</v>
      </c>
      <c r="CR139">
        <f t="shared" si="111"/>
        <v>54.913056</v>
      </c>
      <c r="CS139">
        <f t="shared" si="112"/>
        <v>21.498181875</v>
      </c>
      <c r="CT139">
        <f t="shared" si="113"/>
        <v>1199.7449192249999</v>
      </c>
      <c r="CU139">
        <f t="shared" si="114"/>
        <v>0</v>
      </c>
      <c r="CV139">
        <f t="shared" si="115"/>
        <v>9.210982499999998</v>
      </c>
      <c r="CW139">
        <f t="shared" si="116"/>
        <v>0</v>
      </c>
      <c r="CX139">
        <f t="shared" si="117"/>
        <v>0</v>
      </c>
      <c r="CY139">
        <f t="shared" si="118"/>
        <v>377.264</v>
      </c>
      <c r="CZ139">
        <f t="shared" si="119"/>
        <v>178.704</v>
      </c>
      <c r="DE139" t="s">
        <v>35</v>
      </c>
      <c r="DF139" t="s">
        <v>35</v>
      </c>
      <c r="DG139" t="s">
        <v>36</v>
      </c>
      <c r="DI139" t="s">
        <v>36</v>
      </c>
      <c r="DJ139" t="s">
        <v>35</v>
      </c>
      <c r="DN139">
        <v>104</v>
      </c>
      <c r="DO139">
        <v>70</v>
      </c>
      <c r="DP139">
        <v>1.047</v>
      </c>
      <c r="DQ139">
        <v>1</v>
      </c>
      <c r="DR139">
        <v>1</v>
      </c>
      <c r="DS139">
        <v>1</v>
      </c>
      <c r="DT139">
        <v>1</v>
      </c>
      <c r="DU139">
        <v>1003</v>
      </c>
      <c r="DV139" t="s">
        <v>29</v>
      </c>
      <c r="DW139" t="s">
        <v>29</v>
      </c>
      <c r="DX139">
        <v>100</v>
      </c>
      <c r="EE139">
        <v>9298068</v>
      </c>
      <c r="EF139">
        <v>30</v>
      </c>
      <c r="EG139" t="s">
        <v>37</v>
      </c>
      <c r="EH139">
        <v>0</v>
      </c>
      <c r="EJ139">
        <v>1</v>
      </c>
      <c r="EK139">
        <v>91</v>
      </c>
      <c r="EL139" t="s">
        <v>58</v>
      </c>
      <c r="EM139" t="s">
        <v>59</v>
      </c>
      <c r="EQ139">
        <v>64</v>
      </c>
      <c r="ER139">
        <v>96.33</v>
      </c>
      <c r="ES139">
        <v>4.84</v>
      </c>
      <c r="ET139">
        <v>5.96</v>
      </c>
      <c r="EU139">
        <v>1.41</v>
      </c>
      <c r="EV139">
        <v>85.53</v>
      </c>
      <c r="EW139">
        <v>7.65</v>
      </c>
      <c r="EX139">
        <v>0</v>
      </c>
      <c r="EY139">
        <v>0</v>
      </c>
      <c r="EZ139">
        <v>0</v>
      </c>
      <c r="FQ139">
        <v>0</v>
      </c>
      <c r="FR139">
        <f t="shared" si="120"/>
        <v>0</v>
      </c>
      <c r="FS139">
        <v>0</v>
      </c>
      <c r="FX139">
        <v>95</v>
      </c>
      <c r="FY139">
        <v>45</v>
      </c>
    </row>
    <row r="140" spans="1:181" ht="12.75">
      <c r="A140">
        <v>18</v>
      </c>
      <c r="B140">
        <v>1</v>
      </c>
      <c r="C140">
        <v>77</v>
      </c>
      <c r="E140" t="s">
        <v>60</v>
      </c>
      <c r="F140" t="s">
        <v>225</v>
      </c>
      <c r="G140" t="s">
        <v>226</v>
      </c>
      <c r="H140" t="s">
        <v>72</v>
      </c>
      <c r="I140">
        <f>I139*J140</f>
        <v>34.755</v>
      </c>
      <c r="J140">
        <v>105</v>
      </c>
      <c r="O140">
        <f t="shared" si="97"/>
        <v>1025.19</v>
      </c>
      <c r="P140">
        <f t="shared" si="98"/>
        <v>1025.19</v>
      </c>
      <c r="Q140">
        <f t="shared" si="99"/>
        <v>0</v>
      </c>
      <c r="R140">
        <f t="shared" si="100"/>
        <v>0</v>
      </c>
      <c r="S140">
        <f t="shared" si="101"/>
        <v>0</v>
      </c>
      <c r="T140">
        <f t="shared" si="102"/>
        <v>0</v>
      </c>
      <c r="U140">
        <f t="shared" si="103"/>
        <v>0</v>
      </c>
      <c r="V140">
        <f t="shared" si="104"/>
        <v>0</v>
      </c>
      <c r="W140">
        <f t="shared" si="105"/>
        <v>0</v>
      </c>
      <c r="X140">
        <f t="shared" si="106"/>
        <v>0</v>
      </c>
      <c r="Y140">
        <f t="shared" si="107"/>
        <v>0</v>
      </c>
      <c r="AA140">
        <v>0</v>
      </c>
      <c r="AB140">
        <f t="shared" si="108"/>
        <v>2.85</v>
      </c>
      <c r="AC140">
        <f aca="true" t="shared" si="122" ref="AC140:AJ140">AL140</f>
        <v>2.85</v>
      </c>
      <c r="AD140">
        <f t="shared" si="122"/>
        <v>0</v>
      </c>
      <c r="AE140">
        <f t="shared" si="122"/>
        <v>0</v>
      </c>
      <c r="AF140">
        <f t="shared" si="122"/>
        <v>0</v>
      </c>
      <c r="AG140">
        <f t="shared" si="122"/>
        <v>0</v>
      </c>
      <c r="AH140">
        <f t="shared" si="122"/>
        <v>0</v>
      </c>
      <c r="AI140">
        <f t="shared" si="122"/>
        <v>0</v>
      </c>
      <c r="AJ140">
        <f t="shared" si="122"/>
        <v>0</v>
      </c>
      <c r="AK140">
        <v>2.85</v>
      </c>
      <c r="AL140">
        <v>2.85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1.047</v>
      </c>
      <c r="AW140">
        <v>1</v>
      </c>
      <c r="AX140">
        <v>1</v>
      </c>
      <c r="AY140">
        <v>1</v>
      </c>
      <c r="AZ140">
        <v>1</v>
      </c>
      <c r="BA140">
        <v>1</v>
      </c>
      <c r="BB140">
        <v>1</v>
      </c>
      <c r="BC140">
        <v>10.35</v>
      </c>
      <c r="BH140">
        <v>3</v>
      </c>
      <c r="BI140">
        <v>1</v>
      </c>
      <c r="BJ140" t="s">
        <v>227</v>
      </c>
      <c r="BM140">
        <v>91</v>
      </c>
      <c r="BN140">
        <v>0</v>
      </c>
      <c r="BO140" t="s">
        <v>225</v>
      </c>
      <c r="BP140">
        <v>1</v>
      </c>
      <c r="BQ140">
        <v>30</v>
      </c>
      <c r="BR140">
        <v>0</v>
      </c>
      <c r="BS140">
        <v>1</v>
      </c>
      <c r="BT140">
        <v>1</v>
      </c>
      <c r="BU140">
        <v>1</v>
      </c>
      <c r="BV140">
        <v>1</v>
      </c>
      <c r="BW140">
        <v>1</v>
      </c>
      <c r="BX140">
        <v>1</v>
      </c>
      <c r="BZ140">
        <v>0</v>
      </c>
      <c r="CA140">
        <v>0</v>
      </c>
      <c r="CF140">
        <v>0</v>
      </c>
      <c r="CG140">
        <v>0</v>
      </c>
      <c r="CM140">
        <v>0</v>
      </c>
      <c r="CO140">
        <v>0</v>
      </c>
      <c r="CP140">
        <f t="shared" si="109"/>
        <v>1025.19</v>
      </c>
      <c r="CQ140">
        <f t="shared" si="110"/>
        <v>29.4975</v>
      </c>
      <c r="CR140">
        <f t="shared" si="111"/>
        <v>0</v>
      </c>
      <c r="CS140">
        <f t="shared" si="112"/>
        <v>0</v>
      </c>
      <c r="CT140">
        <f t="shared" si="113"/>
        <v>0</v>
      </c>
      <c r="CU140">
        <f t="shared" si="114"/>
        <v>0</v>
      </c>
      <c r="CV140">
        <f t="shared" si="115"/>
        <v>0</v>
      </c>
      <c r="CW140">
        <f t="shared" si="116"/>
        <v>0</v>
      </c>
      <c r="CX140">
        <f t="shared" si="117"/>
        <v>0</v>
      </c>
      <c r="CY140">
        <f t="shared" si="118"/>
        <v>0</v>
      </c>
      <c r="CZ140">
        <f t="shared" si="119"/>
        <v>0</v>
      </c>
      <c r="DN140">
        <v>104</v>
      </c>
      <c r="DO140">
        <v>70</v>
      </c>
      <c r="DP140">
        <v>1.047</v>
      </c>
      <c r="DQ140">
        <v>1</v>
      </c>
      <c r="DR140">
        <v>1</v>
      </c>
      <c r="DS140">
        <v>1</v>
      </c>
      <c r="DT140">
        <v>1</v>
      </c>
      <c r="DU140">
        <v>1003</v>
      </c>
      <c r="DV140" t="s">
        <v>72</v>
      </c>
      <c r="DW140" t="s">
        <v>72</v>
      </c>
      <c r="DX140">
        <v>1</v>
      </c>
      <c r="EE140">
        <v>9298068</v>
      </c>
      <c r="EF140">
        <v>30</v>
      </c>
      <c r="EG140" t="s">
        <v>37</v>
      </c>
      <c r="EH140">
        <v>0</v>
      </c>
      <c r="EJ140">
        <v>1</v>
      </c>
      <c r="EK140">
        <v>91</v>
      </c>
      <c r="EL140" t="s">
        <v>58</v>
      </c>
      <c r="EM140" t="s">
        <v>59</v>
      </c>
      <c r="EQ140">
        <v>0</v>
      </c>
      <c r="ER140">
        <v>2.85</v>
      </c>
      <c r="ES140">
        <v>2.85</v>
      </c>
      <c r="ET140">
        <v>0</v>
      </c>
      <c r="EU140">
        <v>0</v>
      </c>
      <c r="EV140">
        <v>0</v>
      </c>
      <c r="EW140">
        <v>0</v>
      </c>
      <c r="EX140">
        <v>0</v>
      </c>
      <c r="EZ140">
        <v>0</v>
      </c>
      <c r="FQ140">
        <v>0</v>
      </c>
      <c r="FR140">
        <f t="shared" si="120"/>
        <v>0</v>
      </c>
      <c r="FS140">
        <v>0</v>
      </c>
      <c r="FX140">
        <v>0</v>
      </c>
      <c r="FY140">
        <v>0</v>
      </c>
    </row>
    <row r="141" spans="1:181" ht="12.75">
      <c r="A141">
        <v>17</v>
      </c>
      <c r="B141">
        <v>1</v>
      </c>
      <c r="C141">
        <f>ROW(SmtRes!A83)</f>
        <v>83</v>
      </c>
      <c r="D141">
        <f>ROW(EtalonRes!A69)</f>
        <v>69</v>
      </c>
      <c r="E141" t="s">
        <v>63</v>
      </c>
      <c r="F141" t="s">
        <v>228</v>
      </c>
      <c r="G141" t="s">
        <v>229</v>
      </c>
      <c r="H141" t="s">
        <v>21</v>
      </c>
      <c r="I141">
        <v>0.128</v>
      </c>
      <c r="J141">
        <v>0</v>
      </c>
      <c r="O141">
        <f t="shared" si="97"/>
        <v>933.51</v>
      </c>
      <c r="P141">
        <f t="shared" si="98"/>
        <v>146.33</v>
      </c>
      <c r="Q141">
        <f t="shared" si="99"/>
        <v>0.01</v>
      </c>
      <c r="R141">
        <f t="shared" si="100"/>
        <v>0.02</v>
      </c>
      <c r="S141">
        <f t="shared" si="101"/>
        <v>787.17</v>
      </c>
      <c r="T141">
        <f t="shared" si="102"/>
        <v>0</v>
      </c>
      <c r="U141">
        <f t="shared" si="103"/>
        <v>5.890879999999999</v>
      </c>
      <c r="V141">
        <f t="shared" si="104"/>
        <v>0</v>
      </c>
      <c r="W141">
        <f t="shared" si="105"/>
        <v>0</v>
      </c>
      <c r="X141">
        <f t="shared" si="106"/>
        <v>716.32</v>
      </c>
      <c r="Y141">
        <f t="shared" si="107"/>
        <v>354.23</v>
      </c>
      <c r="AA141">
        <v>0</v>
      </c>
      <c r="AB141">
        <f t="shared" si="108"/>
        <v>1146.6</v>
      </c>
      <c r="AC141">
        <f aca="true" t="shared" si="123" ref="AC141:AF143">(ES141)</f>
        <v>631.59</v>
      </c>
      <c r="AD141">
        <f t="shared" si="123"/>
        <v>0.01</v>
      </c>
      <c r="AE141">
        <f t="shared" si="123"/>
        <v>0.01</v>
      </c>
      <c r="AF141">
        <f t="shared" si="123"/>
        <v>515</v>
      </c>
      <c r="AG141">
        <f>(AP141)</f>
        <v>0</v>
      </c>
      <c r="AH141">
        <f aca="true" t="shared" si="124" ref="AH141:AI143">(EW141)</f>
        <v>44.9</v>
      </c>
      <c r="AI141">
        <f t="shared" si="124"/>
        <v>0</v>
      </c>
      <c r="AJ141">
        <f>(AS141)</f>
        <v>0</v>
      </c>
      <c r="AK141">
        <v>1146.6</v>
      </c>
      <c r="AL141">
        <v>631.59</v>
      </c>
      <c r="AM141">
        <v>0.01</v>
      </c>
      <c r="AN141">
        <v>0.01</v>
      </c>
      <c r="AO141">
        <v>515</v>
      </c>
      <c r="AP141">
        <v>0</v>
      </c>
      <c r="AQ141">
        <v>44.9</v>
      </c>
      <c r="AR141">
        <v>0</v>
      </c>
      <c r="AS141">
        <v>0</v>
      </c>
      <c r="AT141">
        <v>91</v>
      </c>
      <c r="AU141">
        <v>45</v>
      </c>
      <c r="AV141">
        <v>1.025</v>
      </c>
      <c r="AW141">
        <v>1</v>
      </c>
      <c r="AX141">
        <v>1</v>
      </c>
      <c r="AY141">
        <v>1</v>
      </c>
      <c r="AZ141">
        <v>11.65</v>
      </c>
      <c r="BA141">
        <v>11.65</v>
      </c>
      <c r="BB141">
        <v>10.15</v>
      </c>
      <c r="BC141">
        <v>1.81</v>
      </c>
      <c r="BH141">
        <v>0</v>
      </c>
      <c r="BI141">
        <v>1</v>
      </c>
      <c r="BJ141" t="s">
        <v>230</v>
      </c>
      <c r="BM141">
        <v>466</v>
      </c>
      <c r="BN141">
        <v>0</v>
      </c>
      <c r="BO141" t="s">
        <v>228</v>
      </c>
      <c r="BP141">
        <v>1</v>
      </c>
      <c r="BQ141">
        <v>60</v>
      </c>
      <c r="BR141">
        <v>0</v>
      </c>
      <c r="BS141">
        <v>11.65</v>
      </c>
      <c r="BT141">
        <v>1</v>
      </c>
      <c r="BU141">
        <v>1</v>
      </c>
      <c r="BV141">
        <v>1</v>
      </c>
      <c r="BW141">
        <v>1</v>
      </c>
      <c r="BX141">
        <v>1</v>
      </c>
      <c r="BZ141">
        <v>91</v>
      </c>
      <c r="CA141">
        <v>45</v>
      </c>
      <c r="CF141">
        <v>0</v>
      </c>
      <c r="CG141">
        <v>0</v>
      </c>
      <c r="CM141">
        <v>0</v>
      </c>
      <c r="CO141">
        <v>0</v>
      </c>
      <c r="CP141">
        <f t="shared" si="109"/>
        <v>933.51</v>
      </c>
      <c r="CQ141">
        <f t="shared" si="110"/>
        <v>1143.1779000000001</v>
      </c>
      <c r="CR141">
        <f t="shared" si="111"/>
        <v>0.10403749999999999</v>
      </c>
      <c r="CS141">
        <f t="shared" si="112"/>
        <v>0.11941249999999999</v>
      </c>
      <c r="CT141">
        <f t="shared" si="113"/>
        <v>6149.743750000001</v>
      </c>
      <c r="CU141">
        <f t="shared" si="114"/>
        <v>0</v>
      </c>
      <c r="CV141">
        <f t="shared" si="115"/>
        <v>46.022499999999994</v>
      </c>
      <c r="CW141">
        <f t="shared" si="116"/>
        <v>0</v>
      </c>
      <c r="CX141">
        <f t="shared" si="117"/>
        <v>0</v>
      </c>
      <c r="CY141">
        <f t="shared" si="118"/>
        <v>716.3247</v>
      </c>
      <c r="CZ141">
        <f t="shared" si="119"/>
        <v>354.2265</v>
      </c>
      <c r="DN141">
        <v>100</v>
      </c>
      <c r="DO141">
        <v>64</v>
      </c>
      <c r="DP141">
        <v>1.025</v>
      </c>
      <c r="DQ141">
        <v>1</v>
      </c>
      <c r="DR141">
        <v>1</v>
      </c>
      <c r="DS141">
        <v>1</v>
      </c>
      <c r="DT141">
        <v>1</v>
      </c>
      <c r="DU141">
        <v>1005</v>
      </c>
      <c r="DV141" t="s">
        <v>21</v>
      </c>
      <c r="DW141" t="s">
        <v>21</v>
      </c>
      <c r="DX141">
        <v>100</v>
      </c>
      <c r="EE141">
        <v>9298443</v>
      </c>
      <c r="EF141">
        <v>60</v>
      </c>
      <c r="EG141" t="s">
        <v>23</v>
      </c>
      <c r="EH141">
        <v>0</v>
      </c>
      <c r="EJ141">
        <v>1</v>
      </c>
      <c r="EK141">
        <v>466</v>
      </c>
      <c r="EL141" t="s">
        <v>78</v>
      </c>
      <c r="EM141" t="s">
        <v>79</v>
      </c>
      <c r="EQ141">
        <v>64</v>
      </c>
      <c r="ER141">
        <v>1146.6</v>
      </c>
      <c r="ES141">
        <v>631.59</v>
      </c>
      <c r="ET141">
        <v>0.01</v>
      </c>
      <c r="EU141">
        <v>0.01</v>
      </c>
      <c r="EV141">
        <v>515</v>
      </c>
      <c r="EW141">
        <v>44.9</v>
      </c>
      <c r="EX141">
        <v>0</v>
      </c>
      <c r="EY141">
        <v>0</v>
      </c>
      <c r="EZ141">
        <v>0</v>
      </c>
      <c r="FQ141">
        <v>0</v>
      </c>
      <c r="FR141">
        <f t="shared" si="120"/>
        <v>0</v>
      </c>
      <c r="FS141">
        <v>0</v>
      </c>
      <c r="FX141">
        <v>91</v>
      </c>
      <c r="FY141">
        <v>45</v>
      </c>
    </row>
    <row r="142" spans="1:181" ht="12.75">
      <c r="A142">
        <v>17</v>
      </c>
      <c r="B142">
        <v>1</v>
      </c>
      <c r="C142">
        <f>ROW(SmtRes!A84)</f>
        <v>84</v>
      </c>
      <c r="D142">
        <f>ROW(EtalonRes!A70)</f>
        <v>70</v>
      </c>
      <c r="E142" t="s">
        <v>74</v>
      </c>
      <c r="F142" t="s">
        <v>231</v>
      </c>
      <c r="G142" t="s">
        <v>232</v>
      </c>
      <c r="H142" t="s">
        <v>43</v>
      </c>
      <c r="I142">
        <v>0.88</v>
      </c>
      <c r="J142">
        <v>0</v>
      </c>
      <c r="O142">
        <f t="shared" si="97"/>
        <v>103.26</v>
      </c>
      <c r="P142">
        <f t="shared" si="98"/>
        <v>0</v>
      </c>
      <c r="Q142">
        <f t="shared" si="99"/>
        <v>0</v>
      </c>
      <c r="R142">
        <f t="shared" si="100"/>
        <v>0</v>
      </c>
      <c r="S142">
        <f t="shared" si="101"/>
        <v>103.26</v>
      </c>
      <c r="T142">
        <f t="shared" si="102"/>
        <v>0</v>
      </c>
      <c r="U142">
        <f t="shared" si="103"/>
        <v>0.9397871999999999</v>
      </c>
      <c r="V142">
        <f t="shared" si="104"/>
        <v>0</v>
      </c>
      <c r="W142">
        <f t="shared" si="105"/>
        <v>0</v>
      </c>
      <c r="X142">
        <f t="shared" si="106"/>
        <v>85.71</v>
      </c>
      <c r="Y142">
        <f t="shared" si="107"/>
        <v>46.47</v>
      </c>
      <c r="AA142">
        <v>0</v>
      </c>
      <c r="AB142">
        <f t="shared" si="108"/>
        <v>9.62</v>
      </c>
      <c r="AC142">
        <f t="shared" si="123"/>
        <v>0</v>
      </c>
      <c r="AD142">
        <f t="shared" si="123"/>
        <v>0</v>
      </c>
      <c r="AE142">
        <f t="shared" si="123"/>
        <v>0</v>
      </c>
      <c r="AF142">
        <f t="shared" si="123"/>
        <v>9.62</v>
      </c>
      <c r="AG142">
        <f>(AP142)</f>
        <v>0</v>
      </c>
      <c r="AH142">
        <f t="shared" si="124"/>
        <v>1.02</v>
      </c>
      <c r="AI142">
        <f t="shared" si="124"/>
        <v>0</v>
      </c>
      <c r="AJ142">
        <f>(AS142)</f>
        <v>0</v>
      </c>
      <c r="AK142">
        <v>9.62</v>
      </c>
      <c r="AL142">
        <v>0</v>
      </c>
      <c r="AM142">
        <v>0</v>
      </c>
      <c r="AN142">
        <v>0</v>
      </c>
      <c r="AO142">
        <v>9.62</v>
      </c>
      <c r="AP142">
        <v>0</v>
      </c>
      <c r="AQ142">
        <v>1.02</v>
      </c>
      <c r="AR142">
        <v>0</v>
      </c>
      <c r="AS142">
        <v>0</v>
      </c>
      <c r="AT142">
        <v>83</v>
      </c>
      <c r="AU142">
        <v>45</v>
      </c>
      <c r="AV142">
        <v>1.047</v>
      </c>
      <c r="AW142">
        <v>1.002</v>
      </c>
      <c r="AX142">
        <v>1</v>
      </c>
      <c r="AY142">
        <v>1</v>
      </c>
      <c r="AZ142">
        <v>11.65</v>
      </c>
      <c r="BA142">
        <v>11.65</v>
      </c>
      <c r="BB142">
        <v>1</v>
      </c>
      <c r="BC142">
        <v>1</v>
      </c>
      <c r="BH142">
        <v>0</v>
      </c>
      <c r="BI142">
        <v>1</v>
      </c>
      <c r="BJ142" t="s">
        <v>233</v>
      </c>
      <c r="BM142">
        <v>682</v>
      </c>
      <c r="BN142">
        <v>0</v>
      </c>
      <c r="BO142" t="s">
        <v>231</v>
      </c>
      <c r="BP142">
        <v>1</v>
      </c>
      <c r="BQ142">
        <v>60</v>
      </c>
      <c r="BR142">
        <v>0</v>
      </c>
      <c r="BS142">
        <v>11.65</v>
      </c>
      <c r="BT142">
        <v>1</v>
      </c>
      <c r="BU142">
        <v>1</v>
      </c>
      <c r="BV142">
        <v>1</v>
      </c>
      <c r="BW142">
        <v>1</v>
      </c>
      <c r="BX142">
        <v>1</v>
      </c>
      <c r="BZ142">
        <v>83</v>
      </c>
      <c r="CA142">
        <v>45</v>
      </c>
      <c r="CF142">
        <v>0</v>
      </c>
      <c r="CG142">
        <v>0</v>
      </c>
      <c r="CM142">
        <v>0</v>
      </c>
      <c r="CO142">
        <v>0</v>
      </c>
      <c r="CP142">
        <f t="shared" si="109"/>
        <v>103.26</v>
      </c>
      <c r="CQ142">
        <f t="shared" si="110"/>
        <v>0</v>
      </c>
      <c r="CR142">
        <f t="shared" si="111"/>
        <v>0</v>
      </c>
      <c r="CS142">
        <f t="shared" si="112"/>
        <v>0</v>
      </c>
      <c r="CT142">
        <f t="shared" si="113"/>
        <v>117.340431</v>
      </c>
      <c r="CU142">
        <f t="shared" si="114"/>
        <v>0</v>
      </c>
      <c r="CV142">
        <f t="shared" si="115"/>
        <v>1.06794</v>
      </c>
      <c r="CW142">
        <f t="shared" si="116"/>
        <v>0</v>
      </c>
      <c r="CX142">
        <f t="shared" si="117"/>
        <v>0</v>
      </c>
      <c r="CY142">
        <f t="shared" si="118"/>
        <v>85.7058</v>
      </c>
      <c r="CZ142">
        <f t="shared" si="119"/>
        <v>46.467000000000006</v>
      </c>
      <c r="DN142">
        <v>91</v>
      </c>
      <c r="DO142">
        <v>70</v>
      </c>
      <c r="DP142">
        <v>1.047</v>
      </c>
      <c r="DQ142">
        <v>1.002</v>
      </c>
      <c r="DR142">
        <v>1</v>
      </c>
      <c r="DS142">
        <v>1</v>
      </c>
      <c r="DT142">
        <v>1</v>
      </c>
      <c r="DU142">
        <v>1009</v>
      </c>
      <c r="DV142" t="s">
        <v>43</v>
      </c>
      <c r="DW142" t="s">
        <v>43</v>
      </c>
      <c r="DX142">
        <v>1000</v>
      </c>
      <c r="EE142">
        <v>9298659</v>
      </c>
      <c r="EF142">
        <v>60</v>
      </c>
      <c r="EG142" t="s">
        <v>23</v>
      </c>
      <c r="EH142">
        <v>0</v>
      </c>
      <c r="EJ142">
        <v>1</v>
      </c>
      <c r="EK142">
        <v>682</v>
      </c>
      <c r="EL142" t="s">
        <v>234</v>
      </c>
      <c r="EM142" t="s">
        <v>235</v>
      </c>
      <c r="EQ142">
        <v>64</v>
      </c>
      <c r="ER142">
        <v>9.62</v>
      </c>
      <c r="ES142">
        <v>0</v>
      </c>
      <c r="ET142">
        <v>0</v>
      </c>
      <c r="EU142">
        <v>0</v>
      </c>
      <c r="EV142">
        <v>9.62</v>
      </c>
      <c r="EW142">
        <v>1.02</v>
      </c>
      <c r="EX142">
        <v>0</v>
      </c>
      <c r="EY142">
        <v>0</v>
      </c>
      <c r="EZ142">
        <v>0</v>
      </c>
      <c r="FQ142">
        <v>0</v>
      </c>
      <c r="FR142">
        <f t="shared" si="120"/>
        <v>0</v>
      </c>
      <c r="FS142">
        <v>0</v>
      </c>
      <c r="FX142">
        <v>83</v>
      </c>
      <c r="FY142">
        <v>45</v>
      </c>
    </row>
    <row r="143" spans="1:181" ht="12.75">
      <c r="A143">
        <v>17</v>
      </c>
      <c r="B143">
        <v>1</v>
      </c>
      <c r="E143" t="s">
        <v>135</v>
      </c>
      <c r="F143" t="s">
        <v>236</v>
      </c>
      <c r="G143" t="s">
        <v>237</v>
      </c>
      <c r="H143" t="s">
        <v>43</v>
      </c>
      <c r="I143">
        <v>0.88</v>
      </c>
      <c r="J143">
        <v>0</v>
      </c>
      <c r="O143">
        <f t="shared" si="97"/>
        <v>156.42</v>
      </c>
      <c r="P143">
        <f t="shared" si="98"/>
        <v>0</v>
      </c>
      <c r="Q143">
        <f t="shared" si="99"/>
        <v>156.42</v>
      </c>
      <c r="R143">
        <f t="shared" si="100"/>
        <v>0</v>
      </c>
      <c r="S143">
        <f t="shared" si="101"/>
        <v>0</v>
      </c>
      <c r="T143">
        <f t="shared" si="102"/>
        <v>0</v>
      </c>
      <c r="U143">
        <f t="shared" si="103"/>
        <v>0</v>
      </c>
      <c r="V143">
        <f t="shared" si="104"/>
        <v>0</v>
      </c>
      <c r="W143">
        <f t="shared" si="105"/>
        <v>0</v>
      </c>
      <c r="X143">
        <f t="shared" si="106"/>
        <v>0</v>
      </c>
      <c r="Y143">
        <f t="shared" si="107"/>
        <v>0</v>
      </c>
      <c r="AA143">
        <v>0</v>
      </c>
      <c r="AB143">
        <f t="shared" si="108"/>
        <v>43.46</v>
      </c>
      <c r="AC143">
        <f t="shared" si="123"/>
        <v>0</v>
      </c>
      <c r="AD143">
        <f t="shared" si="123"/>
        <v>43.46</v>
      </c>
      <c r="AE143">
        <f t="shared" si="123"/>
        <v>0</v>
      </c>
      <c r="AF143">
        <f t="shared" si="123"/>
        <v>0</v>
      </c>
      <c r="AG143">
        <f>(AP143)</f>
        <v>0</v>
      </c>
      <c r="AH143">
        <f t="shared" si="124"/>
        <v>0</v>
      </c>
      <c r="AI143">
        <f t="shared" si="124"/>
        <v>0</v>
      </c>
      <c r="AJ143">
        <f>(AS143)</f>
        <v>0</v>
      </c>
      <c r="AK143">
        <v>43.46</v>
      </c>
      <c r="AL143">
        <v>0</v>
      </c>
      <c r="AM143">
        <v>43.46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1</v>
      </c>
      <c r="AW143">
        <v>1</v>
      </c>
      <c r="AX143">
        <v>1</v>
      </c>
      <c r="AY143">
        <v>1</v>
      </c>
      <c r="AZ143">
        <v>1</v>
      </c>
      <c r="BA143">
        <v>1</v>
      </c>
      <c r="BB143">
        <v>4.09</v>
      </c>
      <c r="BC143">
        <v>1</v>
      </c>
      <c r="BH143">
        <v>0</v>
      </c>
      <c r="BI143">
        <v>4</v>
      </c>
      <c r="BJ143" t="s">
        <v>238</v>
      </c>
      <c r="BM143">
        <v>1113</v>
      </c>
      <c r="BN143">
        <v>0</v>
      </c>
      <c r="BO143" t="s">
        <v>236</v>
      </c>
      <c r="BP143">
        <v>1</v>
      </c>
      <c r="BQ143">
        <v>150</v>
      </c>
      <c r="BR143">
        <v>0</v>
      </c>
      <c r="BS143">
        <v>1</v>
      </c>
      <c r="BT143">
        <v>1</v>
      </c>
      <c r="BU143">
        <v>1</v>
      </c>
      <c r="BV143">
        <v>1</v>
      </c>
      <c r="BW143">
        <v>1</v>
      </c>
      <c r="BX143">
        <v>1</v>
      </c>
      <c r="BZ143">
        <v>0</v>
      </c>
      <c r="CA143">
        <v>0</v>
      </c>
      <c r="CF143">
        <v>0</v>
      </c>
      <c r="CG143">
        <v>0</v>
      </c>
      <c r="CM143">
        <v>0</v>
      </c>
      <c r="CO143">
        <v>0</v>
      </c>
      <c r="CP143">
        <f t="shared" si="109"/>
        <v>156.42</v>
      </c>
      <c r="CQ143">
        <f t="shared" si="110"/>
        <v>0</v>
      </c>
      <c r="CR143">
        <f t="shared" si="111"/>
        <v>177.7514</v>
      </c>
      <c r="CS143">
        <f t="shared" si="112"/>
        <v>0</v>
      </c>
      <c r="CT143">
        <f t="shared" si="113"/>
        <v>0</v>
      </c>
      <c r="CU143">
        <f t="shared" si="114"/>
        <v>0</v>
      </c>
      <c r="CV143">
        <f t="shared" si="115"/>
        <v>0</v>
      </c>
      <c r="CW143">
        <f t="shared" si="116"/>
        <v>0</v>
      </c>
      <c r="CX143">
        <f t="shared" si="117"/>
        <v>0</v>
      </c>
      <c r="CY143">
        <f t="shared" si="118"/>
        <v>0</v>
      </c>
      <c r="CZ143">
        <f t="shared" si="119"/>
        <v>0</v>
      </c>
      <c r="DN143">
        <v>0</v>
      </c>
      <c r="DO143">
        <v>0</v>
      </c>
      <c r="DP143">
        <v>1</v>
      </c>
      <c r="DQ143">
        <v>1</v>
      </c>
      <c r="DR143">
        <v>1</v>
      </c>
      <c r="DS143">
        <v>1</v>
      </c>
      <c r="DT143">
        <v>1</v>
      </c>
      <c r="DU143">
        <v>1009</v>
      </c>
      <c r="DV143" t="s">
        <v>43</v>
      </c>
      <c r="DW143" t="s">
        <v>43</v>
      </c>
      <c r="DX143">
        <v>1000</v>
      </c>
      <c r="EE143">
        <v>9299090</v>
      </c>
      <c r="EF143">
        <v>150</v>
      </c>
      <c r="EG143" t="s">
        <v>239</v>
      </c>
      <c r="EH143">
        <v>0</v>
      </c>
      <c r="EJ143">
        <v>4</v>
      </c>
      <c r="EK143">
        <v>1113</v>
      </c>
      <c r="EL143" t="s">
        <v>240</v>
      </c>
      <c r="EM143" t="s">
        <v>241</v>
      </c>
      <c r="EQ143">
        <v>0</v>
      </c>
      <c r="ER143">
        <v>43.46</v>
      </c>
      <c r="ES143">
        <v>0</v>
      </c>
      <c r="ET143">
        <v>43.46</v>
      </c>
      <c r="EU143">
        <v>0</v>
      </c>
      <c r="EV143">
        <v>0</v>
      </c>
      <c r="EW143">
        <v>0</v>
      </c>
      <c r="EX143">
        <v>0</v>
      </c>
      <c r="EY143">
        <v>0</v>
      </c>
      <c r="EZ143">
        <v>0</v>
      </c>
      <c r="FQ143">
        <v>0</v>
      </c>
      <c r="FR143">
        <f t="shared" si="120"/>
        <v>0</v>
      </c>
      <c r="FS143">
        <v>0</v>
      </c>
      <c r="FX143">
        <v>0</v>
      </c>
      <c r="FY143">
        <v>0</v>
      </c>
    </row>
    <row r="145" spans="1:43" ht="12.75">
      <c r="A145" s="2">
        <v>51</v>
      </c>
      <c r="B145" s="2">
        <f>B130</f>
        <v>1</v>
      </c>
      <c r="C145" s="2">
        <f>A130</f>
        <v>4</v>
      </c>
      <c r="D145" s="2">
        <f>ROW(A130)</f>
        <v>130</v>
      </c>
      <c r="E145" s="2"/>
      <c r="F145" s="2" t="str">
        <f>IF(F130&lt;&gt;"",F130,"")</f>
        <v>Новый раздел</v>
      </c>
      <c r="G145" s="2" t="str">
        <f>IF(G130&lt;&gt;"",G130,"")</f>
        <v>КАБИНЕТ БИОЛОГИИ</v>
      </c>
      <c r="H145" s="2"/>
      <c r="I145" s="2"/>
      <c r="J145" s="2"/>
      <c r="K145" s="2"/>
      <c r="L145" s="2"/>
      <c r="M145" s="2"/>
      <c r="N145" s="2"/>
      <c r="O145" s="2">
        <f aca="true" t="shared" si="125" ref="O145:Y145">ROUND(AB145,2)</f>
        <v>23390.79</v>
      </c>
      <c r="P145" s="2">
        <f t="shared" si="125"/>
        <v>16154.29</v>
      </c>
      <c r="Q145" s="2">
        <f t="shared" si="125"/>
        <v>569.81</v>
      </c>
      <c r="R145" s="2">
        <f t="shared" si="125"/>
        <v>161.7</v>
      </c>
      <c r="S145" s="2">
        <f t="shared" si="125"/>
        <v>6666.69</v>
      </c>
      <c r="T145" s="2">
        <f t="shared" si="125"/>
        <v>0</v>
      </c>
      <c r="U145" s="2">
        <f t="shared" si="125"/>
        <v>49.99</v>
      </c>
      <c r="V145" s="2">
        <f t="shared" si="125"/>
        <v>0</v>
      </c>
      <c r="W145" s="2">
        <f t="shared" si="125"/>
        <v>0</v>
      </c>
      <c r="X145" s="2">
        <f t="shared" si="125"/>
        <v>6090.23</v>
      </c>
      <c r="Y145" s="2">
        <f t="shared" si="125"/>
        <v>3000.01</v>
      </c>
      <c r="Z145" s="2"/>
      <c r="AA145" s="2"/>
      <c r="AB145" s="2">
        <f>ROUND(SUMIF(AA134:AA143,"=0",O134:O143),2)</f>
        <v>23390.79</v>
      </c>
      <c r="AC145" s="2">
        <f>ROUND(SUMIF(AA134:AA143,"=0",P134:P143),2)</f>
        <v>16154.29</v>
      </c>
      <c r="AD145" s="2">
        <f>ROUND(SUMIF(AA134:AA143,"=0",Q134:Q143),2)</f>
        <v>569.81</v>
      </c>
      <c r="AE145" s="2">
        <f>ROUND(SUMIF(AA134:AA143,"=0",R134:R143),2)</f>
        <v>161.7</v>
      </c>
      <c r="AF145" s="2">
        <f>ROUND(SUMIF(AA134:AA143,"=0",S134:S143),2)</f>
        <v>6666.69</v>
      </c>
      <c r="AG145" s="2">
        <f>ROUND(SUMIF(AA134:AA143,"=0",T134:T143),2)</f>
        <v>0</v>
      </c>
      <c r="AH145" s="2">
        <f>ROUND(SUMIF(AA134:AA143,"=0",U134:U143),2)</f>
        <v>49.99</v>
      </c>
      <c r="AI145" s="2">
        <f>ROUND(SUMIF(AA134:AA143,"=0",V134:V143),2)</f>
        <v>0</v>
      </c>
      <c r="AJ145" s="2">
        <f>ROUND(SUMIF(AA134:AA143,"=0",W134:W143),2)</f>
        <v>0</v>
      </c>
      <c r="AK145" s="2">
        <f>ROUND(SUMIF(AA134:AA143,"=0",X134:X143),2)</f>
        <v>6090.23</v>
      </c>
      <c r="AL145" s="2">
        <f>ROUND(SUMIF(AA134:AA143,"=0",Y134:Y143),2)</f>
        <v>3000.01</v>
      </c>
      <c r="AM145" s="2"/>
      <c r="AN145" s="2">
        <f>ROUND(AO145,2)</f>
        <v>0</v>
      </c>
      <c r="AO145" s="2">
        <f>ROUND(SUMIF(AA134:AA143,"=0",FQ134:FQ143),2)</f>
        <v>0</v>
      </c>
      <c r="AP145" s="2">
        <f>ROUND(AQ145,2)</f>
        <v>0</v>
      </c>
      <c r="AQ145" s="2">
        <f>ROUND(SUM(FR134:FR143),2)</f>
        <v>0</v>
      </c>
    </row>
    <row r="147" spans="1:14" ht="12.75">
      <c r="A147" s="3">
        <v>50</v>
      </c>
      <c r="B147" s="3">
        <v>0</v>
      </c>
      <c r="C147" s="3">
        <v>0</v>
      </c>
      <c r="D147" s="3">
        <v>1</v>
      </c>
      <c r="E147" s="3">
        <v>201</v>
      </c>
      <c r="F147" s="3">
        <f>Source!O145</f>
        <v>23390.79</v>
      </c>
      <c r="G147" s="3" t="s">
        <v>146</v>
      </c>
      <c r="H147" s="3" t="s">
        <v>147</v>
      </c>
      <c r="I147" s="3"/>
      <c r="J147" s="3"/>
      <c r="K147" s="3">
        <v>201</v>
      </c>
      <c r="L147" s="3">
        <v>1</v>
      </c>
      <c r="M147" s="3">
        <v>3</v>
      </c>
      <c r="N147" s="3" t="s">
        <v>6</v>
      </c>
    </row>
    <row r="148" spans="1:14" ht="12.75">
      <c r="A148" s="3">
        <v>50</v>
      </c>
      <c r="B148" s="3">
        <v>0</v>
      </c>
      <c r="C148" s="3">
        <v>0</v>
      </c>
      <c r="D148" s="3">
        <v>1</v>
      </c>
      <c r="E148" s="3">
        <v>202</v>
      </c>
      <c r="F148" s="3">
        <f>Source!P145</f>
        <v>16154.29</v>
      </c>
      <c r="G148" s="3" t="s">
        <v>148</v>
      </c>
      <c r="H148" s="3" t="s">
        <v>149</v>
      </c>
      <c r="I148" s="3"/>
      <c r="J148" s="3"/>
      <c r="K148" s="3">
        <v>202</v>
      </c>
      <c r="L148" s="3">
        <v>2</v>
      </c>
      <c r="M148" s="3">
        <v>3</v>
      </c>
      <c r="N148" s="3" t="s">
        <v>6</v>
      </c>
    </row>
    <row r="149" spans="1:14" ht="12.75">
      <c r="A149" s="3">
        <v>50</v>
      </c>
      <c r="B149" s="3">
        <v>0</v>
      </c>
      <c r="C149" s="3">
        <v>0</v>
      </c>
      <c r="D149" s="3">
        <v>1</v>
      </c>
      <c r="E149" s="3">
        <v>222</v>
      </c>
      <c r="F149" s="3">
        <f>Source!AN145</f>
        <v>0</v>
      </c>
      <c r="G149" s="3" t="s">
        <v>150</v>
      </c>
      <c r="H149" s="3" t="s">
        <v>151</v>
      </c>
      <c r="I149" s="3"/>
      <c r="J149" s="3"/>
      <c r="K149" s="3">
        <v>222</v>
      </c>
      <c r="L149" s="3">
        <v>3</v>
      </c>
      <c r="M149" s="3">
        <v>3</v>
      </c>
      <c r="N149" s="3" t="s">
        <v>6</v>
      </c>
    </row>
    <row r="150" spans="1:14" ht="12.75">
      <c r="A150" s="3">
        <v>50</v>
      </c>
      <c r="B150" s="3">
        <v>0</v>
      </c>
      <c r="C150" s="3">
        <v>0</v>
      </c>
      <c r="D150" s="3">
        <v>1</v>
      </c>
      <c r="E150" s="3">
        <v>216</v>
      </c>
      <c r="F150" s="3">
        <f>Source!AP145</f>
        <v>0</v>
      </c>
      <c r="G150" s="3" t="s">
        <v>152</v>
      </c>
      <c r="H150" s="3" t="s">
        <v>153</v>
      </c>
      <c r="I150" s="3"/>
      <c r="J150" s="3"/>
      <c r="K150" s="3">
        <v>216</v>
      </c>
      <c r="L150" s="3">
        <v>4</v>
      </c>
      <c r="M150" s="3">
        <v>3</v>
      </c>
      <c r="N150" s="3" t="s">
        <v>6</v>
      </c>
    </row>
    <row r="151" spans="1:14" ht="12.75">
      <c r="A151" s="3">
        <v>50</v>
      </c>
      <c r="B151" s="3">
        <v>0</v>
      </c>
      <c r="C151" s="3">
        <v>0</v>
      </c>
      <c r="D151" s="3">
        <v>1</v>
      </c>
      <c r="E151" s="3">
        <v>203</v>
      </c>
      <c r="F151" s="3">
        <f>Source!Q145</f>
        <v>569.81</v>
      </c>
      <c r="G151" s="3" t="s">
        <v>154</v>
      </c>
      <c r="H151" s="3" t="s">
        <v>155</v>
      </c>
      <c r="I151" s="3"/>
      <c r="J151" s="3"/>
      <c r="K151" s="3">
        <v>203</v>
      </c>
      <c r="L151" s="3">
        <v>5</v>
      </c>
      <c r="M151" s="3">
        <v>3</v>
      </c>
      <c r="N151" s="3" t="s">
        <v>6</v>
      </c>
    </row>
    <row r="152" spans="1:14" ht="12.75">
      <c r="A152" s="3">
        <v>50</v>
      </c>
      <c r="B152" s="3">
        <v>0</v>
      </c>
      <c r="C152" s="3">
        <v>0</v>
      </c>
      <c r="D152" s="3">
        <v>1</v>
      </c>
      <c r="E152" s="3">
        <v>204</v>
      </c>
      <c r="F152" s="3">
        <f>Source!R145</f>
        <v>161.7</v>
      </c>
      <c r="G152" s="3" t="s">
        <v>156</v>
      </c>
      <c r="H152" s="3" t="s">
        <v>157</v>
      </c>
      <c r="I152" s="3"/>
      <c r="J152" s="3"/>
      <c r="K152" s="3">
        <v>204</v>
      </c>
      <c r="L152" s="3">
        <v>6</v>
      </c>
      <c r="M152" s="3">
        <v>3</v>
      </c>
      <c r="N152" s="3" t="s">
        <v>6</v>
      </c>
    </row>
    <row r="153" spans="1:14" ht="12.75">
      <c r="A153" s="3">
        <v>50</v>
      </c>
      <c r="B153" s="3">
        <v>0</v>
      </c>
      <c r="C153" s="3">
        <v>0</v>
      </c>
      <c r="D153" s="3">
        <v>1</v>
      </c>
      <c r="E153" s="3">
        <v>205</v>
      </c>
      <c r="F153" s="3">
        <f>Source!S145</f>
        <v>6666.69</v>
      </c>
      <c r="G153" s="3" t="s">
        <v>158</v>
      </c>
      <c r="H153" s="3" t="s">
        <v>159</v>
      </c>
      <c r="I153" s="3"/>
      <c r="J153" s="3"/>
      <c r="K153" s="3">
        <v>205</v>
      </c>
      <c r="L153" s="3">
        <v>7</v>
      </c>
      <c r="M153" s="3">
        <v>3</v>
      </c>
      <c r="N153" s="3" t="s">
        <v>6</v>
      </c>
    </row>
    <row r="154" spans="1:14" ht="12.75">
      <c r="A154" s="3">
        <v>50</v>
      </c>
      <c r="B154" s="3">
        <v>0</v>
      </c>
      <c r="C154" s="3">
        <v>0</v>
      </c>
      <c r="D154" s="3">
        <v>1</v>
      </c>
      <c r="E154" s="3">
        <v>206</v>
      </c>
      <c r="F154" s="3">
        <f>Source!T145</f>
        <v>0</v>
      </c>
      <c r="G154" s="3" t="s">
        <v>160</v>
      </c>
      <c r="H154" s="3" t="s">
        <v>161</v>
      </c>
      <c r="I154" s="3"/>
      <c r="J154" s="3"/>
      <c r="K154" s="3">
        <v>206</v>
      </c>
      <c r="L154" s="3">
        <v>8</v>
      </c>
      <c r="M154" s="3">
        <v>3</v>
      </c>
      <c r="N154" s="3" t="s">
        <v>6</v>
      </c>
    </row>
    <row r="155" spans="1:14" ht="12.75">
      <c r="A155" s="3">
        <v>50</v>
      </c>
      <c r="B155" s="3">
        <v>0</v>
      </c>
      <c r="C155" s="3">
        <v>0</v>
      </c>
      <c r="D155" s="3">
        <v>1</v>
      </c>
      <c r="E155" s="3">
        <v>207</v>
      </c>
      <c r="F155" s="3">
        <f>Source!U145</f>
        <v>49.99</v>
      </c>
      <c r="G155" s="3" t="s">
        <v>162</v>
      </c>
      <c r="H155" s="3" t="s">
        <v>163</v>
      </c>
      <c r="I155" s="3"/>
      <c r="J155" s="3"/>
      <c r="K155" s="3">
        <v>207</v>
      </c>
      <c r="L155" s="3">
        <v>9</v>
      </c>
      <c r="M155" s="3">
        <v>3</v>
      </c>
      <c r="N155" s="3" t="s">
        <v>6</v>
      </c>
    </row>
    <row r="156" spans="1:14" ht="12.75">
      <c r="A156" s="3">
        <v>50</v>
      </c>
      <c r="B156" s="3">
        <v>0</v>
      </c>
      <c r="C156" s="3">
        <v>0</v>
      </c>
      <c r="D156" s="3">
        <v>1</v>
      </c>
      <c r="E156" s="3">
        <v>208</v>
      </c>
      <c r="F156" s="3">
        <f>Source!V145</f>
        <v>0</v>
      </c>
      <c r="G156" s="3" t="s">
        <v>164</v>
      </c>
      <c r="H156" s="3" t="s">
        <v>165</v>
      </c>
      <c r="I156" s="3"/>
      <c r="J156" s="3"/>
      <c r="K156" s="3">
        <v>208</v>
      </c>
      <c r="L156" s="3">
        <v>10</v>
      </c>
      <c r="M156" s="3">
        <v>3</v>
      </c>
      <c r="N156" s="3" t="s">
        <v>6</v>
      </c>
    </row>
    <row r="157" spans="1:14" ht="12.75">
      <c r="A157" s="3">
        <v>50</v>
      </c>
      <c r="B157" s="3">
        <v>0</v>
      </c>
      <c r="C157" s="3">
        <v>0</v>
      </c>
      <c r="D157" s="3">
        <v>1</v>
      </c>
      <c r="E157" s="3">
        <v>209</v>
      </c>
      <c r="F157" s="3">
        <f>Source!W145</f>
        <v>0</v>
      </c>
      <c r="G157" s="3" t="s">
        <v>166</v>
      </c>
      <c r="H157" s="3" t="s">
        <v>167</v>
      </c>
      <c r="I157" s="3"/>
      <c r="J157" s="3"/>
      <c r="K157" s="3">
        <v>209</v>
      </c>
      <c r="L157" s="3">
        <v>11</v>
      </c>
      <c r="M157" s="3">
        <v>3</v>
      </c>
      <c r="N157" s="3" t="s">
        <v>6</v>
      </c>
    </row>
    <row r="158" spans="1:14" ht="12.75">
      <c r="A158" s="3">
        <v>50</v>
      </c>
      <c r="B158" s="3">
        <v>0</v>
      </c>
      <c r="C158" s="3">
        <v>0</v>
      </c>
      <c r="D158" s="3">
        <v>1</v>
      </c>
      <c r="E158" s="3">
        <v>210</v>
      </c>
      <c r="F158" s="3">
        <f>Source!X145</f>
        <v>6090.23</v>
      </c>
      <c r="G158" s="3" t="s">
        <v>168</v>
      </c>
      <c r="H158" s="3" t="s">
        <v>169</v>
      </c>
      <c r="I158" s="3"/>
      <c r="J158" s="3"/>
      <c r="K158" s="3">
        <v>210</v>
      </c>
      <c r="L158" s="3">
        <v>12</v>
      </c>
      <c r="M158" s="3">
        <v>3</v>
      </c>
      <c r="N158" s="3" t="s">
        <v>6</v>
      </c>
    </row>
    <row r="159" spans="1:14" ht="12.75">
      <c r="A159" s="3">
        <v>50</v>
      </c>
      <c r="B159" s="3">
        <v>0</v>
      </c>
      <c r="C159" s="3">
        <v>0</v>
      </c>
      <c r="D159" s="3">
        <v>1</v>
      </c>
      <c r="E159" s="3">
        <v>211</v>
      </c>
      <c r="F159" s="3">
        <f>Source!Y145</f>
        <v>3000.01</v>
      </c>
      <c r="G159" s="3" t="s">
        <v>170</v>
      </c>
      <c r="H159" s="3" t="s">
        <v>171</v>
      </c>
      <c r="I159" s="3"/>
      <c r="J159" s="3"/>
      <c r="K159" s="3">
        <v>211</v>
      </c>
      <c r="L159" s="3">
        <v>13</v>
      </c>
      <c r="M159" s="3">
        <v>3</v>
      </c>
      <c r="N159" s="3" t="s">
        <v>6</v>
      </c>
    </row>
    <row r="161" spans="1:43" ht="12.75">
      <c r="A161" s="2">
        <v>51</v>
      </c>
      <c r="B161" s="2">
        <f>B20</f>
        <v>1</v>
      </c>
      <c r="C161" s="2">
        <f>A20</f>
        <v>3</v>
      </c>
      <c r="D161" s="2">
        <f>ROW(A20)</f>
        <v>20</v>
      </c>
      <c r="E161" s="2"/>
      <c r="F161" s="2" t="str">
        <f>IF(F20&lt;&gt;"",F20,"")</f>
        <v>Новая локальная смета</v>
      </c>
      <c r="G161" s="2" t="str">
        <f>IF(G20&lt;&gt;"",G20,"")</f>
        <v>Новая локальная смета</v>
      </c>
      <c r="H161" s="2"/>
      <c r="I161" s="2"/>
      <c r="J161" s="2"/>
      <c r="K161" s="2"/>
      <c r="L161" s="2"/>
      <c r="M161" s="2"/>
      <c r="N161" s="2"/>
      <c r="O161" s="2">
        <f aca="true" t="shared" si="126" ref="O161:Y161">ROUND(O114+O145+AB161,2)</f>
        <v>97916.39</v>
      </c>
      <c r="P161" s="2">
        <f t="shared" si="126"/>
        <v>50445.52</v>
      </c>
      <c r="Q161" s="2">
        <f t="shared" si="126"/>
        <v>3680.33</v>
      </c>
      <c r="R161" s="2">
        <f t="shared" si="126"/>
        <v>922.92</v>
      </c>
      <c r="S161" s="2">
        <f t="shared" si="126"/>
        <v>43790.54</v>
      </c>
      <c r="T161" s="2">
        <f t="shared" si="126"/>
        <v>0</v>
      </c>
      <c r="U161" s="2">
        <f t="shared" si="126"/>
        <v>311.24</v>
      </c>
      <c r="V161" s="2">
        <f t="shared" si="126"/>
        <v>0</v>
      </c>
      <c r="W161" s="2">
        <f t="shared" si="126"/>
        <v>0</v>
      </c>
      <c r="X161" s="2">
        <f t="shared" si="126"/>
        <v>38597.11</v>
      </c>
      <c r="Y161" s="2">
        <f t="shared" si="126"/>
        <v>19705.76</v>
      </c>
      <c r="Z161" s="2"/>
      <c r="AA161" s="2"/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/>
      <c r="AN161" s="2">
        <f>ROUND(AN114+AN145+AO161,2)</f>
        <v>0</v>
      </c>
      <c r="AO161" s="2">
        <v>0</v>
      </c>
      <c r="AP161" s="2">
        <f>ROUND(AP114+AP145+AQ161,2)</f>
        <v>0</v>
      </c>
      <c r="AQ161" s="2">
        <v>0</v>
      </c>
    </row>
    <row r="163" spans="1:14" ht="12.75">
      <c r="A163" s="3">
        <v>50</v>
      </c>
      <c r="B163" s="3">
        <v>0</v>
      </c>
      <c r="C163" s="3">
        <v>0</v>
      </c>
      <c r="D163" s="3">
        <v>1</v>
      </c>
      <c r="E163" s="3">
        <v>201</v>
      </c>
      <c r="F163" s="3">
        <f>Source!O161</f>
        <v>97916.39</v>
      </c>
      <c r="G163" s="3" t="s">
        <v>146</v>
      </c>
      <c r="H163" s="3" t="s">
        <v>147</v>
      </c>
      <c r="I163" s="3"/>
      <c r="J163" s="3"/>
      <c r="K163" s="3">
        <v>201</v>
      </c>
      <c r="L163" s="3">
        <v>1</v>
      </c>
      <c r="M163" s="3">
        <v>3</v>
      </c>
      <c r="N163" s="3" t="s">
        <v>6</v>
      </c>
    </row>
    <row r="164" spans="1:14" ht="12.75">
      <c r="A164" s="3">
        <v>50</v>
      </c>
      <c r="B164" s="3">
        <v>0</v>
      </c>
      <c r="C164" s="3">
        <v>0</v>
      </c>
      <c r="D164" s="3">
        <v>1</v>
      </c>
      <c r="E164" s="3">
        <v>202</v>
      </c>
      <c r="F164" s="3">
        <f>Source!P161</f>
        <v>50445.52</v>
      </c>
      <c r="G164" s="3" t="s">
        <v>148</v>
      </c>
      <c r="H164" s="3" t="s">
        <v>149</v>
      </c>
      <c r="I164" s="3"/>
      <c r="J164" s="3"/>
      <c r="K164" s="3">
        <v>202</v>
      </c>
      <c r="L164" s="3">
        <v>2</v>
      </c>
      <c r="M164" s="3">
        <v>3</v>
      </c>
      <c r="N164" s="3" t="s">
        <v>6</v>
      </c>
    </row>
    <row r="165" spans="1:14" ht="12.75">
      <c r="A165" s="3">
        <v>50</v>
      </c>
      <c r="B165" s="3">
        <v>0</v>
      </c>
      <c r="C165" s="3">
        <v>0</v>
      </c>
      <c r="D165" s="3">
        <v>1</v>
      </c>
      <c r="E165" s="3">
        <v>222</v>
      </c>
      <c r="F165" s="3">
        <f>Source!AN161</f>
        <v>0</v>
      </c>
      <c r="G165" s="3" t="s">
        <v>150</v>
      </c>
      <c r="H165" s="3" t="s">
        <v>151</v>
      </c>
      <c r="I165" s="3"/>
      <c r="J165" s="3"/>
      <c r="K165" s="3">
        <v>222</v>
      </c>
      <c r="L165" s="3">
        <v>3</v>
      </c>
      <c r="M165" s="3">
        <v>3</v>
      </c>
      <c r="N165" s="3" t="s">
        <v>6</v>
      </c>
    </row>
    <row r="166" spans="1:14" ht="12.75">
      <c r="A166" s="3">
        <v>50</v>
      </c>
      <c r="B166" s="3">
        <v>0</v>
      </c>
      <c r="C166" s="3">
        <v>0</v>
      </c>
      <c r="D166" s="3">
        <v>1</v>
      </c>
      <c r="E166" s="3">
        <v>216</v>
      </c>
      <c r="F166" s="3">
        <f>Source!AP161</f>
        <v>0</v>
      </c>
      <c r="G166" s="3" t="s">
        <v>152</v>
      </c>
      <c r="H166" s="3" t="s">
        <v>153</v>
      </c>
      <c r="I166" s="3"/>
      <c r="J166" s="3"/>
      <c r="K166" s="3">
        <v>216</v>
      </c>
      <c r="L166" s="3">
        <v>4</v>
      </c>
      <c r="M166" s="3">
        <v>3</v>
      </c>
      <c r="N166" s="3" t="s">
        <v>6</v>
      </c>
    </row>
    <row r="167" spans="1:14" ht="12.75">
      <c r="A167" s="3">
        <v>50</v>
      </c>
      <c r="B167" s="3">
        <v>0</v>
      </c>
      <c r="C167" s="3">
        <v>0</v>
      </c>
      <c r="D167" s="3">
        <v>1</v>
      </c>
      <c r="E167" s="3">
        <v>203</v>
      </c>
      <c r="F167" s="3">
        <f>Source!Q161</f>
        <v>3680.33</v>
      </c>
      <c r="G167" s="3" t="s">
        <v>154</v>
      </c>
      <c r="H167" s="3" t="s">
        <v>155</v>
      </c>
      <c r="I167" s="3"/>
      <c r="J167" s="3"/>
      <c r="K167" s="3">
        <v>203</v>
      </c>
      <c r="L167" s="3">
        <v>5</v>
      </c>
      <c r="M167" s="3">
        <v>3</v>
      </c>
      <c r="N167" s="3" t="s">
        <v>6</v>
      </c>
    </row>
    <row r="168" spans="1:14" ht="12.75">
      <c r="A168" s="3">
        <v>50</v>
      </c>
      <c r="B168" s="3">
        <v>0</v>
      </c>
      <c r="C168" s="3">
        <v>0</v>
      </c>
      <c r="D168" s="3">
        <v>1</v>
      </c>
      <c r="E168" s="3">
        <v>204</v>
      </c>
      <c r="F168" s="3">
        <f>Source!R161</f>
        <v>922.92</v>
      </c>
      <c r="G168" s="3" t="s">
        <v>156</v>
      </c>
      <c r="H168" s="3" t="s">
        <v>157</v>
      </c>
      <c r="I168" s="3"/>
      <c r="J168" s="3"/>
      <c r="K168" s="3">
        <v>204</v>
      </c>
      <c r="L168" s="3">
        <v>6</v>
      </c>
      <c r="M168" s="3">
        <v>3</v>
      </c>
      <c r="N168" s="3" t="s">
        <v>6</v>
      </c>
    </row>
    <row r="169" spans="1:14" ht="12.75">
      <c r="A169" s="3">
        <v>50</v>
      </c>
      <c r="B169" s="3">
        <v>0</v>
      </c>
      <c r="C169" s="3">
        <v>0</v>
      </c>
      <c r="D169" s="3">
        <v>1</v>
      </c>
      <c r="E169" s="3">
        <v>205</v>
      </c>
      <c r="F169" s="3">
        <f>Source!S161</f>
        <v>43790.54</v>
      </c>
      <c r="G169" s="3" t="s">
        <v>158</v>
      </c>
      <c r="H169" s="3" t="s">
        <v>159</v>
      </c>
      <c r="I169" s="3"/>
      <c r="J169" s="3"/>
      <c r="K169" s="3">
        <v>205</v>
      </c>
      <c r="L169" s="3">
        <v>7</v>
      </c>
      <c r="M169" s="3">
        <v>3</v>
      </c>
      <c r="N169" s="3" t="s">
        <v>6</v>
      </c>
    </row>
    <row r="170" spans="1:14" ht="12.75">
      <c r="A170" s="3">
        <v>50</v>
      </c>
      <c r="B170" s="3">
        <v>0</v>
      </c>
      <c r="C170" s="3">
        <v>0</v>
      </c>
      <c r="D170" s="3">
        <v>1</v>
      </c>
      <c r="E170" s="3">
        <v>206</v>
      </c>
      <c r="F170" s="3">
        <f>Source!T161</f>
        <v>0</v>
      </c>
      <c r="G170" s="3" t="s">
        <v>160</v>
      </c>
      <c r="H170" s="3" t="s">
        <v>161</v>
      </c>
      <c r="I170" s="3"/>
      <c r="J170" s="3"/>
      <c r="K170" s="3">
        <v>206</v>
      </c>
      <c r="L170" s="3">
        <v>8</v>
      </c>
      <c r="M170" s="3">
        <v>3</v>
      </c>
      <c r="N170" s="3" t="s">
        <v>6</v>
      </c>
    </row>
    <row r="171" spans="1:14" ht="12.75">
      <c r="A171" s="3">
        <v>50</v>
      </c>
      <c r="B171" s="3">
        <v>0</v>
      </c>
      <c r="C171" s="3">
        <v>0</v>
      </c>
      <c r="D171" s="3">
        <v>1</v>
      </c>
      <c r="E171" s="3">
        <v>207</v>
      </c>
      <c r="F171" s="3">
        <f>Source!U161</f>
        <v>311.24</v>
      </c>
      <c r="G171" s="3" t="s">
        <v>162</v>
      </c>
      <c r="H171" s="3" t="s">
        <v>163</v>
      </c>
      <c r="I171" s="3"/>
      <c r="J171" s="3"/>
      <c r="K171" s="3">
        <v>207</v>
      </c>
      <c r="L171" s="3">
        <v>9</v>
      </c>
      <c r="M171" s="3">
        <v>3</v>
      </c>
      <c r="N171" s="3" t="s">
        <v>6</v>
      </c>
    </row>
    <row r="172" spans="1:14" ht="12.75">
      <c r="A172" s="3">
        <v>50</v>
      </c>
      <c r="B172" s="3">
        <v>0</v>
      </c>
      <c r="C172" s="3">
        <v>0</v>
      </c>
      <c r="D172" s="3">
        <v>1</v>
      </c>
      <c r="E172" s="3">
        <v>208</v>
      </c>
      <c r="F172" s="3">
        <f>Source!V161</f>
        <v>0</v>
      </c>
      <c r="G172" s="3" t="s">
        <v>164</v>
      </c>
      <c r="H172" s="3" t="s">
        <v>165</v>
      </c>
      <c r="I172" s="3"/>
      <c r="J172" s="3"/>
      <c r="K172" s="3">
        <v>208</v>
      </c>
      <c r="L172" s="3">
        <v>10</v>
      </c>
      <c r="M172" s="3">
        <v>3</v>
      </c>
      <c r="N172" s="3" t="s">
        <v>6</v>
      </c>
    </row>
    <row r="173" spans="1:14" ht="12.75">
      <c r="A173" s="3">
        <v>50</v>
      </c>
      <c r="B173" s="3">
        <v>0</v>
      </c>
      <c r="C173" s="3">
        <v>0</v>
      </c>
      <c r="D173" s="3">
        <v>1</v>
      </c>
      <c r="E173" s="3">
        <v>209</v>
      </c>
      <c r="F173" s="3">
        <f>Source!W161</f>
        <v>0</v>
      </c>
      <c r="G173" s="3" t="s">
        <v>166</v>
      </c>
      <c r="H173" s="3" t="s">
        <v>167</v>
      </c>
      <c r="I173" s="3"/>
      <c r="J173" s="3"/>
      <c r="K173" s="3">
        <v>209</v>
      </c>
      <c r="L173" s="3">
        <v>11</v>
      </c>
      <c r="M173" s="3">
        <v>3</v>
      </c>
      <c r="N173" s="3" t="s">
        <v>6</v>
      </c>
    </row>
    <row r="174" spans="1:14" ht="12.75">
      <c r="A174" s="3">
        <v>50</v>
      </c>
      <c r="B174" s="3">
        <v>0</v>
      </c>
      <c r="C174" s="3">
        <v>0</v>
      </c>
      <c r="D174" s="3">
        <v>1</v>
      </c>
      <c r="E174" s="3">
        <v>210</v>
      </c>
      <c r="F174" s="3">
        <f>Source!X161</f>
        <v>38597.11</v>
      </c>
      <c r="G174" s="3" t="s">
        <v>168</v>
      </c>
      <c r="H174" s="3" t="s">
        <v>169</v>
      </c>
      <c r="I174" s="3"/>
      <c r="J174" s="3"/>
      <c r="K174" s="3">
        <v>210</v>
      </c>
      <c r="L174" s="3">
        <v>12</v>
      </c>
      <c r="M174" s="3">
        <v>3</v>
      </c>
      <c r="N174" s="3" t="s">
        <v>6</v>
      </c>
    </row>
    <row r="175" spans="1:14" ht="12.75">
      <c r="A175" s="3">
        <v>50</v>
      </c>
      <c r="B175" s="3">
        <v>0</v>
      </c>
      <c r="C175" s="3">
        <v>0</v>
      </c>
      <c r="D175" s="3">
        <v>1</v>
      </c>
      <c r="E175" s="3">
        <v>211</v>
      </c>
      <c r="F175" s="3">
        <f>Source!Y161</f>
        <v>19705.76</v>
      </c>
      <c r="G175" s="3" t="s">
        <v>170</v>
      </c>
      <c r="H175" s="3" t="s">
        <v>171</v>
      </c>
      <c r="I175" s="3"/>
      <c r="J175" s="3"/>
      <c r="K175" s="3">
        <v>211</v>
      </c>
      <c r="L175" s="3">
        <v>13</v>
      </c>
      <c r="M175" s="3">
        <v>3</v>
      </c>
      <c r="N175" s="3" t="s">
        <v>6</v>
      </c>
    </row>
    <row r="177" spans="1:43" ht="12.75">
      <c r="A177" s="2">
        <v>51</v>
      </c>
      <c r="B177" s="2">
        <f>B12</f>
        <v>1</v>
      </c>
      <c r="C177" s="2">
        <f>A12</f>
        <v>1</v>
      </c>
      <c r="D177" s="2">
        <f>ROW(A12)</f>
        <v>12</v>
      </c>
      <c r="E177" s="2"/>
      <c r="F177" s="2" t="str">
        <f>IF(F12&lt;&gt;"",F12,"")</f>
        <v>Новый объект</v>
      </c>
      <c r="G177" s="2" t="str">
        <f>IF(G12&lt;&gt;"",G12,"")</f>
        <v>ГОУ СОШ №828</v>
      </c>
      <c r="H177" s="2"/>
      <c r="I177" s="2"/>
      <c r="J177" s="2"/>
      <c r="K177" s="2"/>
      <c r="L177" s="2"/>
      <c r="M177" s="2"/>
      <c r="N177" s="2"/>
      <c r="O177" s="2">
        <f aca="true" t="shared" si="127" ref="O177:Y177">ROUND(O161,2)</f>
        <v>97916.39</v>
      </c>
      <c r="P177" s="2">
        <f t="shared" si="127"/>
        <v>50445.52</v>
      </c>
      <c r="Q177" s="2">
        <f t="shared" si="127"/>
        <v>3680.33</v>
      </c>
      <c r="R177" s="2">
        <f t="shared" si="127"/>
        <v>922.92</v>
      </c>
      <c r="S177" s="2">
        <f t="shared" si="127"/>
        <v>43790.54</v>
      </c>
      <c r="T177" s="2">
        <f t="shared" si="127"/>
        <v>0</v>
      </c>
      <c r="U177" s="2">
        <f t="shared" si="127"/>
        <v>311.24</v>
      </c>
      <c r="V177" s="2">
        <f t="shared" si="127"/>
        <v>0</v>
      </c>
      <c r="W177" s="2">
        <f t="shared" si="127"/>
        <v>0</v>
      </c>
      <c r="X177" s="2">
        <f t="shared" si="127"/>
        <v>38597.11</v>
      </c>
      <c r="Y177" s="2">
        <f t="shared" si="127"/>
        <v>19705.76</v>
      </c>
      <c r="Z177" s="2"/>
      <c r="AA177" s="2"/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/>
      <c r="AN177" s="2">
        <f>ROUND(AN161,2)</f>
        <v>0</v>
      </c>
      <c r="AO177" s="2">
        <v>0</v>
      </c>
      <c r="AP177" s="2">
        <f>ROUND(AP161,2)</f>
        <v>0</v>
      </c>
      <c r="AQ177" s="2">
        <v>0</v>
      </c>
    </row>
    <row r="179" spans="1:14" ht="12.75">
      <c r="A179" s="3">
        <v>50</v>
      </c>
      <c r="B179" s="3">
        <v>0</v>
      </c>
      <c r="C179" s="3">
        <v>0</v>
      </c>
      <c r="D179" s="3">
        <v>1</v>
      </c>
      <c r="E179" s="3">
        <v>201</v>
      </c>
      <c r="F179" s="3">
        <f>Source!O177</f>
        <v>97916.39</v>
      </c>
      <c r="G179" s="3" t="s">
        <v>146</v>
      </c>
      <c r="H179" s="3" t="s">
        <v>147</v>
      </c>
      <c r="I179" s="3"/>
      <c r="J179" s="3"/>
      <c r="K179" s="3">
        <v>201</v>
      </c>
      <c r="L179" s="3">
        <v>1</v>
      </c>
      <c r="M179" s="3">
        <v>3</v>
      </c>
      <c r="N179" s="3" t="s">
        <v>6</v>
      </c>
    </row>
    <row r="180" spans="1:14" ht="12.75">
      <c r="A180" s="3">
        <v>50</v>
      </c>
      <c r="B180" s="3">
        <v>0</v>
      </c>
      <c r="C180" s="3">
        <v>0</v>
      </c>
      <c r="D180" s="3">
        <v>1</v>
      </c>
      <c r="E180" s="3">
        <v>202</v>
      </c>
      <c r="F180" s="3">
        <f>Source!P177</f>
        <v>50445.52</v>
      </c>
      <c r="G180" s="3" t="s">
        <v>148</v>
      </c>
      <c r="H180" s="3" t="s">
        <v>149</v>
      </c>
      <c r="I180" s="3"/>
      <c r="J180" s="3"/>
      <c r="K180" s="3">
        <v>202</v>
      </c>
      <c r="L180" s="3">
        <v>2</v>
      </c>
      <c r="M180" s="3">
        <v>3</v>
      </c>
      <c r="N180" s="3" t="s">
        <v>6</v>
      </c>
    </row>
    <row r="181" spans="1:14" ht="12.75">
      <c r="A181" s="3">
        <v>50</v>
      </c>
      <c r="B181" s="3">
        <v>0</v>
      </c>
      <c r="C181" s="3">
        <v>0</v>
      </c>
      <c r="D181" s="3">
        <v>1</v>
      </c>
      <c r="E181" s="3">
        <v>222</v>
      </c>
      <c r="F181" s="3">
        <f>Source!AN177</f>
        <v>0</v>
      </c>
      <c r="G181" s="3" t="s">
        <v>150</v>
      </c>
      <c r="H181" s="3" t="s">
        <v>151</v>
      </c>
      <c r="I181" s="3"/>
      <c r="J181" s="3"/>
      <c r="K181" s="3">
        <v>222</v>
      </c>
      <c r="L181" s="3">
        <v>3</v>
      </c>
      <c r="M181" s="3">
        <v>3</v>
      </c>
      <c r="N181" s="3" t="s">
        <v>6</v>
      </c>
    </row>
    <row r="182" spans="1:14" ht="12.75">
      <c r="A182" s="3">
        <v>50</v>
      </c>
      <c r="B182" s="3">
        <v>0</v>
      </c>
      <c r="C182" s="3">
        <v>0</v>
      </c>
      <c r="D182" s="3">
        <v>1</v>
      </c>
      <c r="E182" s="3">
        <v>216</v>
      </c>
      <c r="F182" s="3">
        <f>Source!AP177</f>
        <v>0</v>
      </c>
      <c r="G182" s="3" t="s">
        <v>152</v>
      </c>
      <c r="H182" s="3" t="s">
        <v>153</v>
      </c>
      <c r="I182" s="3"/>
      <c r="J182" s="3"/>
      <c r="K182" s="3">
        <v>216</v>
      </c>
      <c r="L182" s="3">
        <v>4</v>
      </c>
      <c r="M182" s="3">
        <v>3</v>
      </c>
      <c r="N182" s="3" t="s">
        <v>6</v>
      </c>
    </row>
    <row r="183" spans="1:14" ht="12.75">
      <c r="A183" s="3">
        <v>50</v>
      </c>
      <c r="B183" s="3">
        <v>0</v>
      </c>
      <c r="C183" s="3">
        <v>0</v>
      </c>
      <c r="D183" s="3">
        <v>1</v>
      </c>
      <c r="E183" s="3">
        <v>203</v>
      </c>
      <c r="F183" s="3">
        <f>Source!Q177</f>
        <v>3680.33</v>
      </c>
      <c r="G183" s="3" t="s">
        <v>154</v>
      </c>
      <c r="H183" s="3" t="s">
        <v>155</v>
      </c>
      <c r="I183" s="3"/>
      <c r="J183" s="3"/>
      <c r="K183" s="3">
        <v>203</v>
      </c>
      <c r="L183" s="3">
        <v>5</v>
      </c>
      <c r="M183" s="3">
        <v>3</v>
      </c>
      <c r="N183" s="3" t="s">
        <v>6</v>
      </c>
    </row>
    <row r="184" spans="1:14" ht="12.75">
      <c r="A184" s="3">
        <v>50</v>
      </c>
      <c r="B184" s="3">
        <v>0</v>
      </c>
      <c r="C184" s="3">
        <v>0</v>
      </c>
      <c r="D184" s="3">
        <v>1</v>
      </c>
      <c r="E184" s="3">
        <v>204</v>
      </c>
      <c r="F184" s="3">
        <f>Source!R177</f>
        <v>922.92</v>
      </c>
      <c r="G184" s="3" t="s">
        <v>156</v>
      </c>
      <c r="H184" s="3" t="s">
        <v>157</v>
      </c>
      <c r="I184" s="3"/>
      <c r="J184" s="3"/>
      <c r="K184" s="3">
        <v>204</v>
      </c>
      <c r="L184" s="3">
        <v>6</v>
      </c>
      <c r="M184" s="3">
        <v>3</v>
      </c>
      <c r="N184" s="3" t="s">
        <v>6</v>
      </c>
    </row>
    <row r="185" spans="1:14" ht="12.75">
      <c r="A185" s="3">
        <v>50</v>
      </c>
      <c r="B185" s="3">
        <v>0</v>
      </c>
      <c r="C185" s="3">
        <v>0</v>
      </c>
      <c r="D185" s="3">
        <v>1</v>
      </c>
      <c r="E185" s="3">
        <v>205</v>
      </c>
      <c r="F185" s="3">
        <f>Source!S177</f>
        <v>43790.54</v>
      </c>
      <c r="G185" s="3" t="s">
        <v>158</v>
      </c>
      <c r="H185" s="3" t="s">
        <v>159</v>
      </c>
      <c r="I185" s="3"/>
      <c r="J185" s="3"/>
      <c r="K185" s="3">
        <v>205</v>
      </c>
      <c r="L185" s="3">
        <v>7</v>
      </c>
      <c r="M185" s="3">
        <v>3</v>
      </c>
      <c r="N185" s="3" t="s">
        <v>6</v>
      </c>
    </row>
    <row r="186" spans="1:14" ht="12.75">
      <c r="A186" s="3">
        <v>50</v>
      </c>
      <c r="B186" s="3">
        <v>0</v>
      </c>
      <c r="C186" s="3">
        <v>0</v>
      </c>
      <c r="D186" s="3">
        <v>1</v>
      </c>
      <c r="E186" s="3">
        <v>206</v>
      </c>
      <c r="F186" s="3">
        <f>Source!T177</f>
        <v>0</v>
      </c>
      <c r="G186" s="3" t="s">
        <v>160</v>
      </c>
      <c r="H186" s="3" t="s">
        <v>161</v>
      </c>
      <c r="I186" s="3"/>
      <c r="J186" s="3"/>
      <c r="K186" s="3">
        <v>206</v>
      </c>
      <c r="L186" s="3">
        <v>8</v>
      </c>
      <c r="M186" s="3">
        <v>3</v>
      </c>
      <c r="N186" s="3" t="s">
        <v>6</v>
      </c>
    </row>
    <row r="187" spans="1:14" ht="12.75">
      <c r="A187" s="3">
        <v>50</v>
      </c>
      <c r="B187" s="3">
        <v>0</v>
      </c>
      <c r="C187" s="3">
        <v>0</v>
      </c>
      <c r="D187" s="3">
        <v>1</v>
      </c>
      <c r="E187" s="3">
        <v>207</v>
      </c>
      <c r="F187" s="3">
        <f>Source!U177</f>
        <v>311.24</v>
      </c>
      <c r="G187" s="3" t="s">
        <v>162</v>
      </c>
      <c r="H187" s="3" t="s">
        <v>163</v>
      </c>
      <c r="I187" s="3"/>
      <c r="J187" s="3"/>
      <c r="K187" s="3">
        <v>207</v>
      </c>
      <c r="L187" s="3">
        <v>9</v>
      </c>
      <c r="M187" s="3">
        <v>3</v>
      </c>
      <c r="N187" s="3" t="s">
        <v>6</v>
      </c>
    </row>
    <row r="188" spans="1:14" ht="12.75">
      <c r="A188" s="3">
        <v>50</v>
      </c>
      <c r="B188" s="3">
        <v>0</v>
      </c>
      <c r="C188" s="3">
        <v>0</v>
      </c>
      <c r="D188" s="3">
        <v>1</v>
      </c>
      <c r="E188" s="3">
        <v>208</v>
      </c>
      <c r="F188" s="3">
        <f>Source!V177</f>
        <v>0</v>
      </c>
      <c r="G188" s="3" t="s">
        <v>164</v>
      </c>
      <c r="H188" s="3" t="s">
        <v>165</v>
      </c>
      <c r="I188" s="3"/>
      <c r="J188" s="3"/>
      <c r="K188" s="3">
        <v>208</v>
      </c>
      <c r="L188" s="3">
        <v>10</v>
      </c>
      <c r="M188" s="3">
        <v>3</v>
      </c>
      <c r="N188" s="3" t="s">
        <v>6</v>
      </c>
    </row>
    <row r="189" spans="1:14" ht="12.75">
      <c r="A189" s="3">
        <v>50</v>
      </c>
      <c r="B189" s="3">
        <v>0</v>
      </c>
      <c r="C189" s="3">
        <v>0</v>
      </c>
      <c r="D189" s="3">
        <v>1</v>
      </c>
      <c r="E189" s="3">
        <v>209</v>
      </c>
      <c r="F189" s="3">
        <f>Source!W177</f>
        <v>0</v>
      </c>
      <c r="G189" s="3" t="s">
        <v>166</v>
      </c>
      <c r="H189" s="3" t="s">
        <v>167</v>
      </c>
      <c r="I189" s="3"/>
      <c r="J189" s="3"/>
      <c r="K189" s="3">
        <v>209</v>
      </c>
      <c r="L189" s="3">
        <v>11</v>
      </c>
      <c r="M189" s="3">
        <v>3</v>
      </c>
      <c r="N189" s="3" t="s">
        <v>6</v>
      </c>
    </row>
    <row r="190" spans="1:14" ht="12.75">
      <c r="A190" s="3">
        <v>50</v>
      </c>
      <c r="B190" s="3">
        <v>0</v>
      </c>
      <c r="C190" s="3">
        <v>0</v>
      </c>
      <c r="D190" s="3">
        <v>1</v>
      </c>
      <c r="E190" s="3">
        <v>210</v>
      </c>
      <c r="F190" s="3">
        <f>Source!X177</f>
        <v>38597.11</v>
      </c>
      <c r="G190" s="3" t="s">
        <v>168</v>
      </c>
      <c r="H190" s="3" t="s">
        <v>169</v>
      </c>
      <c r="I190" s="3"/>
      <c r="J190" s="3"/>
      <c r="K190" s="3">
        <v>210</v>
      </c>
      <c r="L190" s="3">
        <v>12</v>
      </c>
      <c r="M190" s="3">
        <v>3</v>
      </c>
      <c r="N190" s="3" t="s">
        <v>6</v>
      </c>
    </row>
    <row r="191" spans="1:14" ht="12.75">
      <c r="A191" s="3">
        <v>50</v>
      </c>
      <c r="B191" s="3">
        <v>0</v>
      </c>
      <c r="C191" s="3">
        <v>0</v>
      </c>
      <c r="D191" s="3">
        <v>1</v>
      </c>
      <c r="E191" s="3">
        <v>211</v>
      </c>
      <c r="F191" s="3">
        <f>Source!Y177</f>
        <v>19705.76</v>
      </c>
      <c r="G191" s="3" t="s">
        <v>170</v>
      </c>
      <c r="H191" s="3" t="s">
        <v>171</v>
      </c>
      <c r="I191" s="3"/>
      <c r="J191" s="3"/>
      <c r="K191" s="3">
        <v>211</v>
      </c>
      <c r="L191" s="3">
        <v>13</v>
      </c>
      <c r="M191" s="3">
        <v>3</v>
      </c>
      <c r="N191" s="3" t="s">
        <v>6</v>
      </c>
    </row>
    <row r="192" spans="1:14" ht="12.75">
      <c r="A192" s="3">
        <v>50</v>
      </c>
      <c r="B192" s="3">
        <v>1</v>
      </c>
      <c r="C192" s="3">
        <v>0</v>
      </c>
      <c r="D192" s="3">
        <v>2</v>
      </c>
      <c r="E192" s="3">
        <v>0</v>
      </c>
      <c r="F192" s="3">
        <f>ROUND(Source!F179+Source!F190+Source!F191+Source!F184*1.78,2)</f>
        <v>157862.06</v>
      </c>
      <c r="G192" s="3" t="s">
        <v>242</v>
      </c>
      <c r="H192" s="3" t="s">
        <v>242</v>
      </c>
      <c r="I192" s="3"/>
      <c r="J192" s="3"/>
      <c r="K192" s="3">
        <v>212</v>
      </c>
      <c r="L192" s="3">
        <v>14</v>
      </c>
      <c r="M192" s="3">
        <v>0</v>
      </c>
      <c r="N192" s="3" t="s">
        <v>6</v>
      </c>
    </row>
    <row r="193" spans="1:14" ht="12.75">
      <c r="A193" s="3">
        <v>50</v>
      </c>
      <c r="B193" s="3">
        <v>1</v>
      </c>
      <c r="C193" s="3">
        <v>0</v>
      </c>
      <c r="D193" s="3">
        <v>2</v>
      </c>
      <c r="E193" s="3">
        <v>0</v>
      </c>
      <c r="F193" s="3">
        <f>ROUND(Source!F192*1.02,2)</f>
        <v>161019.3</v>
      </c>
      <c r="G193" s="3" t="s">
        <v>243</v>
      </c>
      <c r="H193" s="3" t="s">
        <v>244</v>
      </c>
      <c r="I193" s="3"/>
      <c r="J193" s="3"/>
      <c r="K193" s="3">
        <v>212</v>
      </c>
      <c r="L193" s="3">
        <v>15</v>
      </c>
      <c r="M193" s="3">
        <v>0</v>
      </c>
      <c r="N193" s="3" t="s">
        <v>6</v>
      </c>
    </row>
    <row r="194" spans="1:14" ht="12.75">
      <c r="A194" s="3">
        <v>50</v>
      </c>
      <c r="B194" s="3">
        <v>1</v>
      </c>
      <c r="C194" s="3">
        <v>0</v>
      </c>
      <c r="D194" s="3">
        <v>2</v>
      </c>
      <c r="E194" s="3">
        <v>0</v>
      </c>
      <c r="F194" s="3">
        <f>ROUND(Source!F193*0.18,2)</f>
        <v>28983.47</v>
      </c>
      <c r="G194" s="3" t="s">
        <v>245</v>
      </c>
      <c r="H194" s="3" t="s">
        <v>245</v>
      </c>
      <c r="I194" s="3"/>
      <c r="J194" s="3"/>
      <c r="K194" s="3">
        <v>212</v>
      </c>
      <c r="L194" s="3">
        <v>16</v>
      </c>
      <c r="M194" s="3">
        <v>0</v>
      </c>
      <c r="N194" s="3" t="s">
        <v>6</v>
      </c>
    </row>
    <row r="195" spans="1:14" ht="12.75">
      <c r="A195" s="3">
        <v>50</v>
      </c>
      <c r="B195" s="3">
        <v>1</v>
      </c>
      <c r="C195" s="3">
        <v>0</v>
      </c>
      <c r="D195" s="3">
        <v>2</v>
      </c>
      <c r="E195" s="3">
        <v>0</v>
      </c>
      <c r="F195" s="3">
        <f>ROUND(Source!F193+Source!F194,2)-2.77</f>
        <v>190000</v>
      </c>
      <c r="G195" s="3" t="s">
        <v>246</v>
      </c>
      <c r="H195" s="3" t="s">
        <v>246</v>
      </c>
      <c r="I195" s="3"/>
      <c r="J195" s="3"/>
      <c r="K195" s="3">
        <v>212</v>
      </c>
      <c r="L195" s="3">
        <v>17</v>
      </c>
      <c r="M195" s="3">
        <v>0</v>
      </c>
      <c r="N195" s="3" t="s">
        <v>6</v>
      </c>
    </row>
    <row r="199" spans="1:5" ht="12.75">
      <c r="A199">
        <v>65</v>
      </c>
      <c r="C199">
        <v>1</v>
      </c>
      <c r="D199">
        <v>0</v>
      </c>
      <c r="E199">
        <v>200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B84"/>
  <sheetViews>
    <sheetView workbookViewId="0" topLeftCell="A1">
      <selection activeCell="A1" sqref="A1"/>
    </sheetView>
  </sheetViews>
  <sheetFormatPr defaultColWidth="9.140625" defaultRowHeight="12.75"/>
  <sheetData>
    <row r="1" spans="1:80" ht="12.75">
      <c r="A1">
        <f>ROW(Source!A28)</f>
        <v>28</v>
      </c>
      <c r="B1">
        <v>9485072</v>
      </c>
      <c r="C1">
        <v>9485068</v>
      </c>
      <c r="D1">
        <v>7157835</v>
      </c>
      <c r="E1">
        <v>7157832</v>
      </c>
      <c r="F1">
        <v>1</v>
      </c>
      <c r="G1">
        <v>7157832</v>
      </c>
      <c r="H1">
        <v>1</v>
      </c>
      <c r="I1" t="s">
        <v>247</v>
      </c>
      <c r="K1" t="s">
        <v>248</v>
      </c>
      <c r="L1">
        <v>1191</v>
      </c>
      <c r="N1">
        <v>1013</v>
      </c>
      <c r="O1" t="s">
        <v>249</v>
      </c>
      <c r="P1" t="s">
        <v>249</v>
      </c>
      <c r="Q1">
        <v>1</v>
      </c>
      <c r="Y1">
        <v>11.39</v>
      </c>
      <c r="AA1">
        <v>0</v>
      </c>
      <c r="AB1">
        <v>0</v>
      </c>
      <c r="AC1">
        <v>0</v>
      </c>
      <c r="AD1">
        <v>0</v>
      </c>
      <c r="AN1">
        <v>0</v>
      </c>
      <c r="AO1">
        <v>1</v>
      </c>
      <c r="AP1">
        <v>0</v>
      </c>
      <c r="AQ1">
        <v>0</v>
      </c>
      <c r="AR1">
        <v>0</v>
      </c>
      <c r="AT1">
        <v>11.39</v>
      </c>
      <c r="AV1">
        <v>1</v>
      </c>
      <c r="AW1">
        <v>2</v>
      </c>
      <c r="AX1">
        <v>9485072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B1">
        <v>0</v>
      </c>
    </row>
    <row r="2" spans="1:80" ht="12.75">
      <c r="A2">
        <f>ROW(Source!A28)</f>
        <v>28</v>
      </c>
      <c r="B2">
        <v>9485073</v>
      </c>
      <c r="C2">
        <v>9485068</v>
      </c>
      <c r="D2">
        <v>7182702</v>
      </c>
      <c r="E2">
        <v>7157832</v>
      </c>
      <c r="F2">
        <v>1</v>
      </c>
      <c r="G2">
        <v>7157832</v>
      </c>
      <c r="H2">
        <v>3</v>
      </c>
      <c r="I2" t="s">
        <v>250</v>
      </c>
      <c r="K2" t="s">
        <v>251</v>
      </c>
      <c r="L2">
        <v>1348</v>
      </c>
      <c r="N2">
        <v>1009</v>
      </c>
      <c r="O2" t="s">
        <v>43</v>
      </c>
      <c r="P2" t="s">
        <v>43</v>
      </c>
      <c r="Q2">
        <v>1000</v>
      </c>
      <c r="Y2">
        <v>0.47</v>
      </c>
      <c r="AA2">
        <v>0</v>
      </c>
      <c r="AB2">
        <v>0</v>
      </c>
      <c r="AC2">
        <v>0</v>
      </c>
      <c r="AD2">
        <v>0</v>
      </c>
      <c r="AN2">
        <v>0</v>
      </c>
      <c r="AO2">
        <v>1</v>
      </c>
      <c r="AP2">
        <v>0</v>
      </c>
      <c r="AQ2">
        <v>0</v>
      </c>
      <c r="AR2">
        <v>0</v>
      </c>
      <c r="AT2">
        <v>0.47</v>
      </c>
      <c r="AV2">
        <v>0</v>
      </c>
      <c r="AW2">
        <v>2</v>
      </c>
      <c r="AX2">
        <v>9485073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B2">
        <v>0</v>
      </c>
    </row>
    <row r="3" spans="1:80" ht="12.75">
      <c r="A3">
        <f>ROW(Source!A29)</f>
        <v>29</v>
      </c>
      <c r="B3">
        <v>9485074</v>
      </c>
      <c r="C3">
        <v>9485069</v>
      </c>
      <c r="D3">
        <v>7157835</v>
      </c>
      <c r="E3">
        <v>7157832</v>
      </c>
      <c r="F3">
        <v>1</v>
      </c>
      <c r="G3">
        <v>7157832</v>
      </c>
      <c r="H3">
        <v>1</v>
      </c>
      <c r="I3" t="s">
        <v>247</v>
      </c>
      <c r="K3" t="s">
        <v>248</v>
      </c>
      <c r="L3">
        <v>1191</v>
      </c>
      <c r="N3">
        <v>1013</v>
      </c>
      <c r="O3" t="s">
        <v>249</v>
      </c>
      <c r="P3" t="s">
        <v>249</v>
      </c>
      <c r="Q3">
        <v>1</v>
      </c>
      <c r="Y3">
        <v>3.77</v>
      </c>
      <c r="AA3">
        <v>0</v>
      </c>
      <c r="AB3">
        <v>0</v>
      </c>
      <c r="AC3">
        <v>0</v>
      </c>
      <c r="AD3">
        <v>0</v>
      </c>
      <c r="AN3">
        <v>0</v>
      </c>
      <c r="AO3">
        <v>1</v>
      </c>
      <c r="AP3">
        <v>0</v>
      </c>
      <c r="AQ3">
        <v>0</v>
      </c>
      <c r="AR3">
        <v>0</v>
      </c>
      <c r="AT3">
        <v>3.77</v>
      </c>
      <c r="AV3">
        <v>1</v>
      </c>
      <c r="AW3">
        <v>2</v>
      </c>
      <c r="AX3">
        <v>9485074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B3">
        <v>0</v>
      </c>
    </row>
    <row r="4" spans="1:80" ht="12.75">
      <c r="A4">
        <f>ROW(Source!A29)</f>
        <v>29</v>
      </c>
      <c r="B4">
        <v>9485075</v>
      </c>
      <c r="C4">
        <v>9485069</v>
      </c>
      <c r="D4">
        <v>7182702</v>
      </c>
      <c r="E4">
        <v>7157832</v>
      </c>
      <c r="F4">
        <v>1</v>
      </c>
      <c r="G4">
        <v>7157832</v>
      </c>
      <c r="H4">
        <v>3</v>
      </c>
      <c r="I4" t="s">
        <v>250</v>
      </c>
      <c r="K4" t="s">
        <v>251</v>
      </c>
      <c r="L4">
        <v>1348</v>
      </c>
      <c r="N4">
        <v>1009</v>
      </c>
      <c r="O4" t="s">
        <v>43</v>
      </c>
      <c r="P4" t="s">
        <v>43</v>
      </c>
      <c r="Q4">
        <v>1000</v>
      </c>
      <c r="Y4">
        <v>0.11</v>
      </c>
      <c r="AA4">
        <v>0</v>
      </c>
      <c r="AB4">
        <v>0</v>
      </c>
      <c r="AC4">
        <v>0</v>
      </c>
      <c r="AD4">
        <v>0</v>
      </c>
      <c r="AN4">
        <v>0</v>
      </c>
      <c r="AO4">
        <v>1</v>
      </c>
      <c r="AP4">
        <v>0</v>
      </c>
      <c r="AQ4">
        <v>0</v>
      </c>
      <c r="AR4">
        <v>0</v>
      </c>
      <c r="AT4">
        <v>0.11</v>
      </c>
      <c r="AV4">
        <v>0</v>
      </c>
      <c r="AW4">
        <v>2</v>
      </c>
      <c r="AX4">
        <v>9485075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B4">
        <v>0</v>
      </c>
    </row>
    <row r="5" spans="1:80" ht="12.75">
      <c r="A5">
        <f>ROW(Source!A30)</f>
        <v>30</v>
      </c>
      <c r="B5">
        <v>9485076</v>
      </c>
      <c r="C5">
        <v>9485070</v>
      </c>
      <c r="D5">
        <v>7157835</v>
      </c>
      <c r="E5">
        <v>7157832</v>
      </c>
      <c r="F5">
        <v>1</v>
      </c>
      <c r="G5">
        <v>7157832</v>
      </c>
      <c r="H5">
        <v>1</v>
      </c>
      <c r="I5" t="s">
        <v>247</v>
      </c>
      <c r="K5" t="s">
        <v>248</v>
      </c>
      <c r="L5">
        <v>1191</v>
      </c>
      <c r="N5">
        <v>1013</v>
      </c>
      <c r="O5" t="s">
        <v>249</v>
      </c>
      <c r="P5" t="s">
        <v>249</v>
      </c>
      <c r="Q5">
        <v>1</v>
      </c>
      <c r="Y5">
        <v>96.692</v>
      </c>
      <c r="AA5">
        <v>0</v>
      </c>
      <c r="AB5">
        <v>0</v>
      </c>
      <c r="AC5">
        <v>0</v>
      </c>
      <c r="AD5">
        <v>0</v>
      </c>
      <c r="AN5">
        <v>0</v>
      </c>
      <c r="AO5">
        <v>1</v>
      </c>
      <c r="AP5">
        <v>1</v>
      </c>
      <c r="AQ5">
        <v>0</v>
      </c>
      <c r="AR5">
        <v>0</v>
      </c>
      <c r="AT5">
        <v>84.08</v>
      </c>
      <c r="AU5" t="s">
        <v>36</v>
      </c>
      <c r="AV5">
        <v>1</v>
      </c>
      <c r="AW5">
        <v>2</v>
      </c>
      <c r="AX5">
        <v>9485076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B5">
        <v>0</v>
      </c>
    </row>
    <row r="6" spans="1:80" ht="12.75">
      <c r="A6">
        <f>ROW(Source!A30)</f>
        <v>30</v>
      </c>
      <c r="B6">
        <v>9485079</v>
      </c>
      <c r="C6">
        <v>9485070</v>
      </c>
      <c r="D6">
        <v>7159942</v>
      </c>
      <c r="E6">
        <v>7157832</v>
      </c>
      <c r="F6">
        <v>1</v>
      </c>
      <c r="G6">
        <v>7157832</v>
      </c>
      <c r="H6">
        <v>2</v>
      </c>
      <c r="I6" t="s">
        <v>252</v>
      </c>
      <c r="K6" t="s">
        <v>253</v>
      </c>
      <c r="L6">
        <v>1344</v>
      </c>
      <c r="N6">
        <v>1008</v>
      </c>
      <c r="O6" t="s">
        <v>254</v>
      </c>
      <c r="P6" t="s">
        <v>254</v>
      </c>
      <c r="Q6">
        <v>1</v>
      </c>
      <c r="Y6">
        <v>32.45</v>
      </c>
      <c r="AA6">
        <v>0</v>
      </c>
      <c r="AB6">
        <v>1</v>
      </c>
      <c r="AC6">
        <v>0</v>
      </c>
      <c r="AD6">
        <v>0</v>
      </c>
      <c r="AN6">
        <v>0</v>
      </c>
      <c r="AO6">
        <v>1</v>
      </c>
      <c r="AP6">
        <v>1</v>
      </c>
      <c r="AQ6">
        <v>0</v>
      </c>
      <c r="AR6">
        <v>0</v>
      </c>
      <c r="AT6">
        <v>25.96</v>
      </c>
      <c r="AU6" t="s">
        <v>35</v>
      </c>
      <c r="AV6">
        <v>0</v>
      </c>
      <c r="AW6">
        <v>2</v>
      </c>
      <c r="AX6">
        <v>9485079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B6">
        <v>0</v>
      </c>
    </row>
    <row r="7" spans="1:80" ht="12.75">
      <c r="A7">
        <f>ROW(Source!A30)</f>
        <v>30</v>
      </c>
      <c r="B7">
        <v>9485077</v>
      </c>
      <c r="C7">
        <v>9485070</v>
      </c>
      <c r="D7">
        <v>7231445</v>
      </c>
      <c r="E7">
        <v>1</v>
      </c>
      <c r="F7">
        <v>1</v>
      </c>
      <c r="G7">
        <v>7157832</v>
      </c>
      <c r="H7">
        <v>2</v>
      </c>
      <c r="I7" t="s">
        <v>255</v>
      </c>
      <c r="J7" t="s">
        <v>256</v>
      </c>
      <c r="K7" t="s">
        <v>257</v>
      </c>
      <c r="L7">
        <v>1368</v>
      </c>
      <c r="N7">
        <v>1011</v>
      </c>
      <c r="O7" t="s">
        <v>258</v>
      </c>
      <c r="P7" t="s">
        <v>258</v>
      </c>
      <c r="Q7">
        <v>1</v>
      </c>
      <c r="Y7">
        <v>33.8625</v>
      </c>
      <c r="AA7">
        <v>0</v>
      </c>
      <c r="AB7">
        <v>2.36</v>
      </c>
      <c r="AC7">
        <v>0.1</v>
      </c>
      <c r="AD7">
        <v>0</v>
      </c>
      <c r="AN7">
        <v>0</v>
      </c>
      <c r="AO7">
        <v>1</v>
      </c>
      <c r="AP7">
        <v>1</v>
      </c>
      <c r="AQ7">
        <v>0</v>
      </c>
      <c r="AR7">
        <v>0</v>
      </c>
      <c r="AT7">
        <v>27.09</v>
      </c>
      <c r="AU7" t="s">
        <v>35</v>
      </c>
      <c r="AV7">
        <v>0</v>
      </c>
      <c r="AW7">
        <v>2</v>
      </c>
      <c r="AX7">
        <v>9485077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B7">
        <v>0</v>
      </c>
    </row>
    <row r="8" spans="1:80" ht="12.75">
      <c r="A8">
        <f>ROW(Source!A30)</f>
        <v>30</v>
      </c>
      <c r="B8">
        <v>9485078</v>
      </c>
      <c r="C8">
        <v>9485070</v>
      </c>
      <c r="D8">
        <v>7231507</v>
      </c>
      <c r="E8">
        <v>1</v>
      </c>
      <c r="F8">
        <v>1</v>
      </c>
      <c r="G8">
        <v>7157832</v>
      </c>
      <c r="H8">
        <v>2</v>
      </c>
      <c r="I8" t="s">
        <v>259</v>
      </c>
      <c r="J8" t="s">
        <v>260</v>
      </c>
      <c r="K8" t="s">
        <v>261</v>
      </c>
      <c r="L8">
        <v>1368</v>
      </c>
      <c r="N8">
        <v>1011</v>
      </c>
      <c r="O8" t="s">
        <v>258</v>
      </c>
      <c r="P8" t="s">
        <v>258</v>
      </c>
      <c r="Q8">
        <v>1</v>
      </c>
      <c r="Y8">
        <v>0.3875</v>
      </c>
      <c r="AA8">
        <v>0</v>
      </c>
      <c r="AB8">
        <v>31.85</v>
      </c>
      <c r="AC8">
        <v>14.89</v>
      </c>
      <c r="AD8">
        <v>0</v>
      </c>
      <c r="AN8">
        <v>0</v>
      </c>
      <c r="AO8">
        <v>1</v>
      </c>
      <c r="AP8">
        <v>1</v>
      </c>
      <c r="AQ8">
        <v>0</v>
      </c>
      <c r="AR8">
        <v>0</v>
      </c>
      <c r="AT8">
        <v>0.31</v>
      </c>
      <c r="AU8" t="s">
        <v>35</v>
      </c>
      <c r="AV8">
        <v>0</v>
      </c>
      <c r="AW8">
        <v>2</v>
      </c>
      <c r="AX8">
        <v>9485078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B8">
        <v>0</v>
      </c>
    </row>
    <row r="9" spans="1:80" ht="12.75">
      <c r="A9">
        <f>ROW(Source!A30)</f>
        <v>30</v>
      </c>
      <c r="B9">
        <v>9485080</v>
      </c>
      <c r="C9">
        <v>9485070</v>
      </c>
      <c r="D9">
        <v>7231827</v>
      </c>
      <c r="E9">
        <v>1</v>
      </c>
      <c r="F9">
        <v>1</v>
      </c>
      <c r="G9">
        <v>7157832</v>
      </c>
      <c r="H9">
        <v>3</v>
      </c>
      <c r="I9" t="s">
        <v>262</v>
      </c>
      <c r="J9" t="s">
        <v>263</v>
      </c>
      <c r="K9" t="s">
        <v>264</v>
      </c>
      <c r="L9">
        <v>1339</v>
      </c>
      <c r="N9">
        <v>1007</v>
      </c>
      <c r="O9" t="s">
        <v>265</v>
      </c>
      <c r="P9" t="s">
        <v>265</v>
      </c>
      <c r="Q9">
        <v>1</v>
      </c>
      <c r="Y9">
        <v>0.133</v>
      </c>
      <c r="AA9">
        <v>7.07</v>
      </c>
      <c r="AB9">
        <v>0</v>
      </c>
      <c r="AC9">
        <v>0</v>
      </c>
      <c r="AD9">
        <v>0</v>
      </c>
      <c r="AN9">
        <v>0</v>
      </c>
      <c r="AO9">
        <v>1</v>
      </c>
      <c r="AP9">
        <v>0</v>
      </c>
      <c r="AQ9">
        <v>0</v>
      </c>
      <c r="AR9">
        <v>0</v>
      </c>
      <c r="AT9">
        <v>0.133</v>
      </c>
      <c r="AV9">
        <v>0</v>
      </c>
      <c r="AW9">
        <v>2</v>
      </c>
      <c r="AX9">
        <v>9485080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B9">
        <v>0</v>
      </c>
    </row>
    <row r="10" spans="1:80" ht="12.75">
      <c r="A10">
        <f>ROW(Source!A30)</f>
        <v>30</v>
      </c>
      <c r="B10">
        <v>9485093</v>
      </c>
      <c r="C10">
        <v>9485070</v>
      </c>
      <c r="D10">
        <v>7234021</v>
      </c>
      <c r="E10">
        <v>1</v>
      </c>
      <c r="F10">
        <v>1</v>
      </c>
      <c r="G10">
        <v>7157832</v>
      </c>
      <c r="H10">
        <v>3</v>
      </c>
      <c r="I10" t="s">
        <v>50</v>
      </c>
      <c r="J10" t="s">
        <v>53</v>
      </c>
      <c r="K10" t="s">
        <v>51</v>
      </c>
      <c r="L10">
        <v>1327</v>
      </c>
      <c r="N10">
        <v>1005</v>
      </c>
      <c r="O10" t="s">
        <v>52</v>
      </c>
      <c r="P10" t="s">
        <v>52</v>
      </c>
      <c r="Q10">
        <v>1</v>
      </c>
      <c r="Y10">
        <v>102</v>
      </c>
      <c r="AA10">
        <v>92.02</v>
      </c>
      <c r="AB10">
        <v>0</v>
      </c>
      <c r="AC10">
        <v>0</v>
      </c>
      <c r="AD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T10">
        <v>102</v>
      </c>
      <c r="AV10">
        <v>0</v>
      </c>
      <c r="AW10">
        <v>1</v>
      </c>
      <c r="AX10">
        <v>-1</v>
      </c>
      <c r="AY10">
        <v>0</v>
      </c>
      <c r="AZ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B10">
        <v>0</v>
      </c>
    </row>
    <row r="11" spans="1:80" ht="12.75">
      <c r="A11">
        <f>ROW(Source!A30)</f>
        <v>30</v>
      </c>
      <c r="B11">
        <v>9485081</v>
      </c>
      <c r="C11">
        <v>9485070</v>
      </c>
      <c r="D11">
        <v>7234084</v>
      </c>
      <c r="E11">
        <v>1</v>
      </c>
      <c r="F11">
        <v>1</v>
      </c>
      <c r="G11">
        <v>7157832</v>
      </c>
      <c r="H11">
        <v>3</v>
      </c>
      <c r="I11" t="s">
        <v>266</v>
      </c>
      <c r="J11" t="s">
        <v>267</v>
      </c>
      <c r="K11" t="s">
        <v>268</v>
      </c>
      <c r="L11">
        <v>1348</v>
      </c>
      <c r="N11">
        <v>1009</v>
      </c>
      <c r="O11" t="s">
        <v>43</v>
      </c>
      <c r="P11" t="s">
        <v>43</v>
      </c>
      <c r="Q11">
        <v>1000</v>
      </c>
      <c r="Y11">
        <v>0.01</v>
      </c>
      <c r="AA11">
        <v>69883.65</v>
      </c>
      <c r="AB11">
        <v>0</v>
      </c>
      <c r="AC11">
        <v>0</v>
      </c>
      <c r="AD11">
        <v>0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0.01</v>
      </c>
      <c r="AV11">
        <v>0</v>
      </c>
      <c r="AW11">
        <v>2</v>
      </c>
      <c r="AX11">
        <v>9485081</v>
      </c>
      <c r="AY11">
        <v>1</v>
      </c>
      <c r="AZ11">
        <v>0</v>
      </c>
      <c r="BA11">
        <v>10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B11">
        <v>0</v>
      </c>
    </row>
    <row r="12" spans="1:80" ht="12.75">
      <c r="A12">
        <f>ROW(Source!A30)</f>
        <v>30</v>
      </c>
      <c r="B12">
        <v>9485089</v>
      </c>
      <c r="C12">
        <v>9485070</v>
      </c>
      <c r="D12">
        <v>7235062</v>
      </c>
      <c r="E12">
        <v>1</v>
      </c>
      <c r="F12">
        <v>1</v>
      </c>
      <c r="G12">
        <v>7157832</v>
      </c>
      <c r="H12">
        <v>3</v>
      </c>
      <c r="I12" t="s">
        <v>41</v>
      </c>
      <c r="J12" t="s">
        <v>44</v>
      </c>
      <c r="K12" t="s">
        <v>42</v>
      </c>
      <c r="L12">
        <v>1348</v>
      </c>
      <c r="N12">
        <v>1009</v>
      </c>
      <c r="O12" t="s">
        <v>43</v>
      </c>
      <c r="P12" t="s">
        <v>43</v>
      </c>
      <c r="Q12">
        <v>1000</v>
      </c>
      <c r="Y12">
        <v>0.06</v>
      </c>
      <c r="AA12">
        <v>17999.07</v>
      </c>
      <c r="AB12">
        <v>0</v>
      </c>
      <c r="AC12">
        <v>0</v>
      </c>
      <c r="AD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T12">
        <v>0.06</v>
      </c>
      <c r="AV12">
        <v>0</v>
      </c>
      <c r="AW12">
        <v>1</v>
      </c>
      <c r="AX12">
        <v>-1</v>
      </c>
      <c r="AY12">
        <v>0</v>
      </c>
      <c r="AZ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B12">
        <v>0</v>
      </c>
    </row>
    <row r="13" spans="1:80" ht="12.75">
      <c r="A13">
        <f>ROW(Source!A30)</f>
        <v>30</v>
      </c>
      <c r="B13">
        <v>9485091</v>
      </c>
      <c r="C13">
        <v>9485070</v>
      </c>
      <c r="D13">
        <v>7234994</v>
      </c>
      <c r="E13">
        <v>1</v>
      </c>
      <c r="F13">
        <v>1</v>
      </c>
      <c r="G13">
        <v>7157832</v>
      </c>
      <c r="H13">
        <v>3</v>
      </c>
      <c r="I13" t="s">
        <v>46</v>
      </c>
      <c r="J13" t="s">
        <v>48</v>
      </c>
      <c r="K13" t="s">
        <v>47</v>
      </c>
      <c r="L13">
        <v>1348</v>
      </c>
      <c r="N13">
        <v>1009</v>
      </c>
      <c r="O13" t="s">
        <v>43</v>
      </c>
      <c r="P13" t="s">
        <v>43</v>
      </c>
      <c r="Q13">
        <v>1000</v>
      </c>
      <c r="Y13">
        <v>0.47</v>
      </c>
      <c r="AA13">
        <v>3374.81</v>
      </c>
      <c r="AB13">
        <v>0</v>
      </c>
      <c r="AC13">
        <v>0</v>
      </c>
      <c r="AD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T13">
        <v>0.47</v>
      </c>
      <c r="AV13">
        <v>0</v>
      </c>
      <c r="AW13">
        <v>1</v>
      </c>
      <c r="AX13">
        <v>-1</v>
      </c>
      <c r="AY13">
        <v>0</v>
      </c>
      <c r="AZ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B13">
        <v>0</v>
      </c>
    </row>
    <row r="14" spans="1:80" ht="12.75">
      <c r="A14">
        <f>ROW(Source!A34)</f>
        <v>34</v>
      </c>
      <c r="B14">
        <v>9485094</v>
      </c>
      <c r="C14">
        <v>9485071</v>
      </c>
      <c r="D14">
        <v>7157835</v>
      </c>
      <c r="E14">
        <v>7157832</v>
      </c>
      <c r="F14">
        <v>1</v>
      </c>
      <c r="G14">
        <v>7157832</v>
      </c>
      <c r="H14">
        <v>1</v>
      </c>
      <c r="I14" t="s">
        <v>247</v>
      </c>
      <c r="K14" t="s">
        <v>248</v>
      </c>
      <c r="L14">
        <v>1191</v>
      </c>
      <c r="N14">
        <v>1013</v>
      </c>
      <c r="O14" t="s">
        <v>249</v>
      </c>
      <c r="P14" t="s">
        <v>249</v>
      </c>
      <c r="Q14">
        <v>1</v>
      </c>
      <c r="Y14">
        <v>33.556999999999995</v>
      </c>
      <c r="AA14">
        <v>0</v>
      </c>
      <c r="AB14">
        <v>0</v>
      </c>
      <c r="AC14">
        <v>0</v>
      </c>
      <c r="AD14">
        <v>0</v>
      </c>
      <c r="AN14">
        <v>0</v>
      </c>
      <c r="AO14">
        <v>1</v>
      </c>
      <c r="AP14">
        <v>1</v>
      </c>
      <c r="AQ14">
        <v>0</v>
      </c>
      <c r="AR14">
        <v>0</v>
      </c>
      <c r="AT14">
        <v>29.18</v>
      </c>
      <c r="AU14" t="s">
        <v>36</v>
      </c>
      <c r="AV14">
        <v>1</v>
      </c>
      <c r="AW14">
        <v>2</v>
      </c>
      <c r="AX14">
        <v>9485094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B14">
        <v>0</v>
      </c>
    </row>
    <row r="15" spans="1:80" ht="12.75">
      <c r="A15">
        <f>ROW(Source!A34)</f>
        <v>34</v>
      </c>
      <c r="B15">
        <v>9485096</v>
      </c>
      <c r="C15">
        <v>9485071</v>
      </c>
      <c r="D15">
        <v>7159942</v>
      </c>
      <c r="E15">
        <v>7157832</v>
      </c>
      <c r="F15">
        <v>1</v>
      </c>
      <c r="G15">
        <v>7157832</v>
      </c>
      <c r="H15">
        <v>2</v>
      </c>
      <c r="I15" t="s">
        <v>252</v>
      </c>
      <c r="K15" t="s">
        <v>253</v>
      </c>
      <c r="L15">
        <v>1344</v>
      </c>
      <c r="N15">
        <v>1008</v>
      </c>
      <c r="O15" t="s">
        <v>254</v>
      </c>
      <c r="P15" t="s">
        <v>254</v>
      </c>
      <c r="Q15">
        <v>1</v>
      </c>
      <c r="Y15">
        <v>2.45</v>
      </c>
      <c r="AA15">
        <v>0</v>
      </c>
      <c r="AB15">
        <v>1</v>
      </c>
      <c r="AC15">
        <v>0</v>
      </c>
      <c r="AD15">
        <v>0</v>
      </c>
      <c r="AN15">
        <v>0</v>
      </c>
      <c r="AO15">
        <v>1</v>
      </c>
      <c r="AP15">
        <v>1</v>
      </c>
      <c r="AQ15">
        <v>0</v>
      </c>
      <c r="AR15">
        <v>0</v>
      </c>
      <c r="AT15">
        <v>1.96</v>
      </c>
      <c r="AU15" t="s">
        <v>35</v>
      </c>
      <c r="AV15">
        <v>0</v>
      </c>
      <c r="AW15">
        <v>2</v>
      </c>
      <c r="AX15">
        <v>9485096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B15">
        <v>0</v>
      </c>
    </row>
    <row r="16" spans="1:80" ht="12.75">
      <c r="A16">
        <f>ROW(Source!A34)</f>
        <v>34</v>
      </c>
      <c r="B16">
        <v>9485095</v>
      </c>
      <c r="C16">
        <v>9485071</v>
      </c>
      <c r="D16">
        <v>7231445</v>
      </c>
      <c r="E16">
        <v>1</v>
      </c>
      <c r="F16">
        <v>1</v>
      </c>
      <c r="G16">
        <v>7157832</v>
      </c>
      <c r="H16">
        <v>2</v>
      </c>
      <c r="I16" t="s">
        <v>255</v>
      </c>
      <c r="J16" t="s">
        <v>256</v>
      </c>
      <c r="K16" t="s">
        <v>257</v>
      </c>
      <c r="L16">
        <v>1368</v>
      </c>
      <c r="N16">
        <v>1011</v>
      </c>
      <c r="O16" t="s">
        <v>258</v>
      </c>
      <c r="P16" t="s">
        <v>258</v>
      </c>
      <c r="Q16">
        <v>1</v>
      </c>
      <c r="Y16">
        <v>0.2125</v>
      </c>
      <c r="AA16">
        <v>0</v>
      </c>
      <c r="AB16">
        <v>2.36</v>
      </c>
      <c r="AC16">
        <v>0.1</v>
      </c>
      <c r="AD16">
        <v>0</v>
      </c>
      <c r="AN16">
        <v>0</v>
      </c>
      <c r="AO16">
        <v>1</v>
      </c>
      <c r="AP16">
        <v>1</v>
      </c>
      <c r="AQ16">
        <v>0</v>
      </c>
      <c r="AR16">
        <v>0</v>
      </c>
      <c r="AT16">
        <v>0.17</v>
      </c>
      <c r="AU16" t="s">
        <v>35</v>
      </c>
      <c r="AV16">
        <v>0</v>
      </c>
      <c r="AW16">
        <v>2</v>
      </c>
      <c r="AX16">
        <v>9485095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B16">
        <v>0</v>
      </c>
    </row>
    <row r="17" spans="1:80" ht="12.75">
      <c r="A17">
        <f>ROW(Source!A34)</f>
        <v>34</v>
      </c>
      <c r="B17">
        <v>9485097</v>
      </c>
      <c r="C17">
        <v>9485071</v>
      </c>
      <c r="D17">
        <v>7231827</v>
      </c>
      <c r="E17">
        <v>1</v>
      </c>
      <c r="F17">
        <v>1</v>
      </c>
      <c r="G17">
        <v>7157832</v>
      </c>
      <c r="H17">
        <v>3</v>
      </c>
      <c r="I17" t="s">
        <v>262</v>
      </c>
      <c r="J17" t="s">
        <v>263</v>
      </c>
      <c r="K17" t="s">
        <v>264</v>
      </c>
      <c r="L17">
        <v>1339</v>
      </c>
      <c r="N17">
        <v>1007</v>
      </c>
      <c r="O17" t="s">
        <v>265</v>
      </c>
      <c r="P17" t="s">
        <v>265</v>
      </c>
      <c r="Q17">
        <v>1</v>
      </c>
      <c r="Y17">
        <v>0.01</v>
      </c>
      <c r="AA17">
        <v>7.07</v>
      </c>
      <c r="AB17">
        <v>0</v>
      </c>
      <c r="AC17">
        <v>0</v>
      </c>
      <c r="AD17">
        <v>0</v>
      </c>
      <c r="AN17">
        <v>0</v>
      </c>
      <c r="AO17">
        <v>1</v>
      </c>
      <c r="AP17">
        <v>0</v>
      </c>
      <c r="AQ17">
        <v>0</v>
      </c>
      <c r="AR17">
        <v>0</v>
      </c>
      <c r="AT17">
        <v>0.01</v>
      </c>
      <c r="AV17">
        <v>0</v>
      </c>
      <c r="AW17">
        <v>2</v>
      </c>
      <c r="AX17">
        <v>9485097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B17">
        <v>0</v>
      </c>
    </row>
    <row r="18" spans="1:80" ht="12.75">
      <c r="A18">
        <f>ROW(Source!A34)</f>
        <v>34</v>
      </c>
      <c r="B18">
        <v>9485107</v>
      </c>
      <c r="C18">
        <v>9485071</v>
      </c>
      <c r="D18">
        <v>7234021</v>
      </c>
      <c r="E18">
        <v>1</v>
      </c>
      <c r="F18">
        <v>1</v>
      </c>
      <c r="G18">
        <v>7157832</v>
      </c>
      <c r="H18">
        <v>3</v>
      </c>
      <c r="I18" t="s">
        <v>50</v>
      </c>
      <c r="J18" t="s">
        <v>53</v>
      </c>
      <c r="K18" t="s">
        <v>51</v>
      </c>
      <c r="L18">
        <v>1327</v>
      </c>
      <c r="N18">
        <v>1005</v>
      </c>
      <c r="O18" t="s">
        <v>52</v>
      </c>
      <c r="P18" t="s">
        <v>52</v>
      </c>
      <c r="Q18">
        <v>1</v>
      </c>
      <c r="Y18">
        <v>10.2</v>
      </c>
      <c r="AA18">
        <v>92.02</v>
      </c>
      <c r="AB18">
        <v>0</v>
      </c>
      <c r="AC18">
        <v>0</v>
      </c>
      <c r="AD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T18">
        <v>10.2</v>
      </c>
      <c r="AV18">
        <v>0</v>
      </c>
      <c r="AW18">
        <v>1</v>
      </c>
      <c r="AX18">
        <v>-1</v>
      </c>
      <c r="AY18">
        <v>0</v>
      </c>
      <c r="AZ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B18">
        <v>0</v>
      </c>
    </row>
    <row r="19" spans="1:80" ht="12.75">
      <c r="A19">
        <f>ROW(Source!A34)</f>
        <v>34</v>
      </c>
      <c r="B19">
        <v>9485098</v>
      </c>
      <c r="C19">
        <v>9485071</v>
      </c>
      <c r="D19">
        <v>7235062</v>
      </c>
      <c r="E19">
        <v>1</v>
      </c>
      <c r="F19">
        <v>1</v>
      </c>
      <c r="G19">
        <v>7157832</v>
      </c>
      <c r="H19">
        <v>3</v>
      </c>
      <c r="I19" t="s">
        <v>41</v>
      </c>
      <c r="J19" t="s">
        <v>44</v>
      </c>
      <c r="K19" t="s">
        <v>42</v>
      </c>
      <c r="L19">
        <v>1348</v>
      </c>
      <c r="N19">
        <v>1009</v>
      </c>
      <c r="O19" t="s">
        <v>43</v>
      </c>
      <c r="P19" t="s">
        <v>43</v>
      </c>
      <c r="Q19">
        <v>1000</v>
      </c>
      <c r="Y19">
        <v>0.006</v>
      </c>
      <c r="AA19">
        <v>17999.07</v>
      </c>
      <c r="AB19">
        <v>0</v>
      </c>
      <c r="AC19">
        <v>0</v>
      </c>
      <c r="AD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T19">
        <v>0.006</v>
      </c>
      <c r="AV19">
        <v>0</v>
      </c>
      <c r="AW19">
        <v>1</v>
      </c>
      <c r="AX19">
        <v>-1</v>
      </c>
      <c r="AY19">
        <v>0</v>
      </c>
      <c r="AZ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B19">
        <v>0</v>
      </c>
    </row>
    <row r="20" spans="1:80" ht="12.75">
      <c r="A20">
        <f>ROW(Source!A34)</f>
        <v>34</v>
      </c>
      <c r="B20">
        <v>9485105</v>
      </c>
      <c r="C20">
        <v>9485071</v>
      </c>
      <c r="D20">
        <v>7234994</v>
      </c>
      <c r="E20">
        <v>1</v>
      </c>
      <c r="F20">
        <v>1</v>
      </c>
      <c r="G20">
        <v>7157832</v>
      </c>
      <c r="H20">
        <v>3</v>
      </c>
      <c r="I20" t="s">
        <v>46</v>
      </c>
      <c r="J20" t="s">
        <v>48</v>
      </c>
      <c r="K20" t="s">
        <v>47</v>
      </c>
      <c r="L20">
        <v>1348</v>
      </c>
      <c r="N20">
        <v>1009</v>
      </c>
      <c r="O20" t="s">
        <v>43</v>
      </c>
      <c r="P20" t="s">
        <v>43</v>
      </c>
      <c r="Q20">
        <v>1000</v>
      </c>
      <c r="Y20">
        <v>0.043</v>
      </c>
      <c r="AA20">
        <v>3374.81</v>
      </c>
      <c r="AB20">
        <v>0</v>
      </c>
      <c r="AC20">
        <v>0</v>
      </c>
      <c r="AD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T20">
        <v>0.043</v>
      </c>
      <c r="AV20">
        <v>0</v>
      </c>
      <c r="AW20">
        <v>1</v>
      </c>
      <c r="AX20">
        <v>-1</v>
      </c>
      <c r="AY20">
        <v>0</v>
      </c>
      <c r="AZ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B20">
        <v>0</v>
      </c>
    </row>
    <row r="21" spans="1:80" ht="12.75">
      <c r="A21">
        <f>ROW(Source!A38)</f>
        <v>38</v>
      </c>
      <c r="B21">
        <v>9485109</v>
      </c>
      <c r="C21">
        <v>9485108</v>
      </c>
      <c r="D21">
        <v>7157835</v>
      </c>
      <c r="E21">
        <v>7157832</v>
      </c>
      <c r="F21">
        <v>1</v>
      </c>
      <c r="G21">
        <v>7157832</v>
      </c>
      <c r="H21">
        <v>1</v>
      </c>
      <c r="I21" t="s">
        <v>247</v>
      </c>
      <c r="K21" t="s">
        <v>248</v>
      </c>
      <c r="L21">
        <v>1191</v>
      </c>
      <c r="N21">
        <v>1013</v>
      </c>
      <c r="O21" t="s">
        <v>249</v>
      </c>
      <c r="P21" t="s">
        <v>249</v>
      </c>
      <c r="Q21">
        <v>1</v>
      </c>
      <c r="Y21">
        <v>19.136</v>
      </c>
      <c r="AA21">
        <v>0</v>
      </c>
      <c r="AB21">
        <v>0</v>
      </c>
      <c r="AC21">
        <v>0</v>
      </c>
      <c r="AD21">
        <v>0</v>
      </c>
      <c r="AN21">
        <v>0</v>
      </c>
      <c r="AO21">
        <v>1</v>
      </c>
      <c r="AP21">
        <v>1</v>
      </c>
      <c r="AQ21">
        <v>0</v>
      </c>
      <c r="AR21">
        <v>0</v>
      </c>
      <c r="AT21">
        <v>16.64</v>
      </c>
      <c r="AU21" t="s">
        <v>36</v>
      </c>
      <c r="AV21">
        <v>1</v>
      </c>
      <c r="AW21">
        <v>2</v>
      </c>
      <c r="AX21">
        <v>9485109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B21">
        <v>0</v>
      </c>
    </row>
    <row r="22" spans="1:80" ht="12.75">
      <c r="A22">
        <f>ROW(Source!A38)</f>
        <v>38</v>
      </c>
      <c r="B22">
        <v>9485113</v>
      </c>
      <c r="C22">
        <v>9485108</v>
      </c>
      <c r="D22">
        <v>7159942</v>
      </c>
      <c r="E22">
        <v>7157832</v>
      </c>
      <c r="F22">
        <v>1</v>
      </c>
      <c r="G22">
        <v>7157832</v>
      </c>
      <c r="H22">
        <v>2</v>
      </c>
      <c r="I22" t="s">
        <v>252</v>
      </c>
      <c r="K22" t="s">
        <v>253</v>
      </c>
      <c r="L22">
        <v>1344</v>
      </c>
      <c r="N22">
        <v>1008</v>
      </c>
      <c r="O22" t="s">
        <v>254</v>
      </c>
      <c r="P22" t="s">
        <v>254</v>
      </c>
      <c r="Q22">
        <v>1</v>
      </c>
      <c r="Y22">
        <v>0.625</v>
      </c>
      <c r="AA22">
        <v>0</v>
      </c>
      <c r="AB22">
        <v>1</v>
      </c>
      <c r="AC22">
        <v>0</v>
      </c>
      <c r="AD22">
        <v>0</v>
      </c>
      <c r="AN22">
        <v>0</v>
      </c>
      <c r="AO22">
        <v>1</v>
      </c>
      <c r="AP22">
        <v>1</v>
      </c>
      <c r="AQ22">
        <v>0</v>
      </c>
      <c r="AR22">
        <v>0</v>
      </c>
      <c r="AT22">
        <v>0.5</v>
      </c>
      <c r="AU22" t="s">
        <v>35</v>
      </c>
      <c r="AV22">
        <v>0</v>
      </c>
      <c r="AW22">
        <v>2</v>
      </c>
      <c r="AX22">
        <v>9485113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B22">
        <v>0</v>
      </c>
    </row>
    <row r="23" spans="1:80" ht="12.75">
      <c r="A23">
        <f>ROW(Source!A38)</f>
        <v>38</v>
      </c>
      <c r="B23">
        <v>9485110</v>
      </c>
      <c r="C23">
        <v>9485108</v>
      </c>
      <c r="D23">
        <v>7231465</v>
      </c>
      <c r="E23">
        <v>1</v>
      </c>
      <c r="F23">
        <v>1</v>
      </c>
      <c r="G23">
        <v>7157832</v>
      </c>
      <c r="H23">
        <v>2</v>
      </c>
      <c r="I23" t="s">
        <v>269</v>
      </c>
      <c r="J23" t="s">
        <v>270</v>
      </c>
      <c r="K23" t="s">
        <v>271</v>
      </c>
      <c r="L23">
        <v>1368</v>
      </c>
      <c r="N23">
        <v>1011</v>
      </c>
      <c r="O23" t="s">
        <v>258</v>
      </c>
      <c r="P23" t="s">
        <v>258</v>
      </c>
      <c r="Q23">
        <v>1</v>
      </c>
      <c r="Y23">
        <v>0.45</v>
      </c>
      <c r="AA23">
        <v>0</v>
      </c>
      <c r="AB23">
        <v>0.81</v>
      </c>
      <c r="AC23">
        <v>0.03</v>
      </c>
      <c r="AD23">
        <v>0</v>
      </c>
      <c r="AN23">
        <v>0</v>
      </c>
      <c r="AO23">
        <v>1</v>
      </c>
      <c r="AP23">
        <v>1</v>
      </c>
      <c r="AQ23">
        <v>0</v>
      </c>
      <c r="AR23">
        <v>0</v>
      </c>
      <c r="AT23">
        <v>0.36</v>
      </c>
      <c r="AU23" t="s">
        <v>35</v>
      </c>
      <c r="AV23">
        <v>0</v>
      </c>
      <c r="AW23">
        <v>2</v>
      </c>
      <c r="AX23">
        <v>9485110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B23">
        <v>0</v>
      </c>
    </row>
    <row r="24" spans="1:80" ht="12.75">
      <c r="A24">
        <f>ROW(Source!A38)</f>
        <v>38</v>
      </c>
      <c r="B24">
        <v>9485111</v>
      </c>
      <c r="C24">
        <v>9485108</v>
      </c>
      <c r="D24">
        <v>7231491</v>
      </c>
      <c r="E24">
        <v>1</v>
      </c>
      <c r="F24">
        <v>1</v>
      </c>
      <c r="G24">
        <v>7157832</v>
      </c>
      <c r="H24">
        <v>2</v>
      </c>
      <c r="I24" t="s">
        <v>272</v>
      </c>
      <c r="J24" t="s">
        <v>273</v>
      </c>
      <c r="K24" t="s">
        <v>274</v>
      </c>
      <c r="L24">
        <v>1368</v>
      </c>
      <c r="N24">
        <v>1011</v>
      </c>
      <c r="O24" t="s">
        <v>258</v>
      </c>
      <c r="P24" t="s">
        <v>258</v>
      </c>
      <c r="Q24">
        <v>1</v>
      </c>
      <c r="Y24">
        <v>7.3</v>
      </c>
      <c r="AA24">
        <v>0</v>
      </c>
      <c r="AB24">
        <v>0.64</v>
      </c>
      <c r="AC24">
        <v>0.04</v>
      </c>
      <c r="AD24">
        <v>0</v>
      </c>
      <c r="AN24">
        <v>0</v>
      </c>
      <c r="AO24">
        <v>1</v>
      </c>
      <c r="AP24">
        <v>1</v>
      </c>
      <c r="AQ24">
        <v>0</v>
      </c>
      <c r="AR24">
        <v>0</v>
      </c>
      <c r="AT24">
        <v>5.84</v>
      </c>
      <c r="AU24" t="s">
        <v>35</v>
      </c>
      <c r="AV24">
        <v>0</v>
      </c>
      <c r="AW24">
        <v>2</v>
      </c>
      <c r="AX24">
        <v>9485111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B24">
        <v>0</v>
      </c>
    </row>
    <row r="25" spans="1:80" ht="12.75">
      <c r="A25">
        <f>ROW(Source!A38)</f>
        <v>38</v>
      </c>
      <c r="B25">
        <v>9485112</v>
      </c>
      <c r="C25">
        <v>9485108</v>
      </c>
      <c r="D25">
        <v>7231445</v>
      </c>
      <c r="E25">
        <v>1</v>
      </c>
      <c r="F25">
        <v>1</v>
      </c>
      <c r="G25">
        <v>7157832</v>
      </c>
      <c r="H25">
        <v>2</v>
      </c>
      <c r="I25" t="s">
        <v>255</v>
      </c>
      <c r="J25" t="s">
        <v>256</v>
      </c>
      <c r="K25" t="s">
        <v>257</v>
      </c>
      <c r="L25">
        <v>1368</v>
      </c>
      <c r="N25">
        <v>1011</v>
      </c>
      <c r="O25" t="s">
        <v>258</v>
      </c>
      <c r="P25" t="s">
        <v>258</v>
      </c>
      <c r="Q25">
        <v>1</v>
      </c>
      <c r="Y25">
        <v>5.3625</v>
      </c>
      <c r="AA25">
        <v>0</v>
      </c>
      <c r="AB25">
        <v>2.36</v>
      </c>
      <c r="AC25">
        <v>0.1</v>
      </c>
      <c r="AD25">
        <v>0</v>
      </c>
      <c r="AN25">
        <v>0</v>
      </c>
      <c r="AO25">
        <v>1</v>
      </c>
      <c r="AP25">
        <v>1</v>
      </c>
      <c r="AQ25">
        <v>0</v>
      </c>
      <c r="AR25">
        <v>0</v>
      </c>
      <c r="AT25">
        <v>4.29</v>
      </c>
      <c r="AU25" t="s">
        <v>35</v>
      </c>
      <c r="AV25">
        <v>0</v>
      </c>
      <c r="AW25">
        <v>2</v>
      </c>
      <c r="AX25">
        <v>9485112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B25">
        <v>0</v>
      </c>
    </row>
    <row r="26" spans="1:80" ht="12.75">
      <c r="A26">
        <f>ROW(Source!A38)</f>
        <v>38</v>
      </c>
      <c r="B26">
        <v>9485114</v>
      </c>
      <c r="C26">
        <v>9485108</v>
      </c>
      <c r="D26">
        <v>7231825</v>
      </c>
      <c r="E26">
        <v>1</v>
      </c>
      <c r="F26">
        <v>1</v>
      </c>
      <c r="G26">
        <v>7157832</v>
      </c>
      <c r="H26">
        <v>3</v>
      </c>
      <c r="I26" t="s">
        <v>275</v>
      </c>
      <c r="J26" t="s">
        <v>276</v>
      </c>
      <c r="K26" t="s">
        <v>277</v>
      </c>
      <c r="L26">
        <v>1346</v>
      </c>
      <c r="N26">
        <v>1009</v>
      </c>
      <c r="O26" t="s">
        <v>278</v>
      </c>
      <c r="P26" t="s">
        <v>278</v>
      </c>
      <c r="Q26">
        <v>1</v>
      </c>
      <c r="Y26">
        <v>0.94</v>
      </c>
      <c r="AA26">
        <v>48.15</v>
      </c>
      <c r="AB26">
        <v>0</v>
      </c>
      <c r="AC26">
        <v>0</v>
      </c>
      <c r="AD26">
        <v>0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0.94</v>
      </c>
      <c r="AV26">
        <v>0</v>
      </c>
      <c r="AW26">
        <v>2</v>
      </c>
      <c r="AX26">
        <v>9485114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B26">
        <v>0</v>
      </c>
    </row>
    <row r="27" spans="1:80" ht="12.75">
      <c r="A27">
        <f>ROW(Source!A38)</f>
        <v>38</v>
      </c>
      <c r="B27">
        <v>9485115</v>
      </c>
      <c r="C27">
        <v>9485108</v>
      </c>
      <c r="D27">
        <v>7238812</v>
      </c>
      <c r="E27">
        <v>1</v>
      </c>
      <c r="F27">
        <v>1</v>
      </c>
      <c r="G27">
        <v>7157832</v>
      </c>
      <c r="H27">
        <v>3</v>
      </c>
      <c r="I27" t="s">
        <v>70</v>
      </c>
      <c r="J27" t="s">
        <v>73</v>
      </c>
      <c r="K27" t="s">
        <v>71</v>
      </c>
      <c r="L27">
        <v>1301</v>
      </c>
      <c r="N27">
        <v>1003</v>
      </c>
      <c r="O27" t="s">
        <v>72</v>
      </c>
      <c r="P27" t="s">
        <v>72</v>
      </c>
      <c r="Q27">
        <v>1</v>
      </c>
      <c r="Y27">
        <v>105</v>
      </c>
      <c r="AA27">
        <v>8.79</v>
      </c>
      <c r="AB27">
        <v>0</v>
      </c>
      <c r="AC27">
        <v>0</v>
      </c>
      <c r="AD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T27">
        <v>105</v>
      </c>
      <c r="AV27">
        <v>0</v>
      </c>
      <c r="AW27">
        <v>1</v>
      </c>
      <c r="AX27">
        <v>-1</v>
      </c>
      <c r="AY27">
        <v>0</v>
      </c>
      <c r="AZ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B27">
        <v>0</v>
      </c>
    </row>
    <row r="28" spans="1:80" ht="12.75">
      <c r="A28">
        <f>ROW(Source!A40)</f>
        <v>40</v>
      </c>
      <c r="B28">
        <v>9485160</v>
      </c>
      <c r="C28">
        <v>9485117</v>
      </c>
      <c r="D28">
        <v>7157835</v>
      </c>
      <c r="E28">
        <v>7157832</v>
      </c>
      <c r="F28">
        <v>1</v>
      </c>
      <c r="G28">
        <v>7157832</v>
      </c>
      <c r="H28">
        <v>1</v>
      </c>
      <c r="I28" t="s">
        <v>247</v>
      </c>
      <c r="K28" t="s">
        <v>248</v>
      </c>
      <c r="L28">
        <v>1191</v>
      </c>
      <c r="N28">
        <v>1013</v>
      </c>
      <c r="O28" t="s">
        <v>249</v>
      </c>
      <c r="P28" t="s">
        <v>249</v>
      </c>
      <c r="Q28">
        <v>1</v>
      </c>
      <c r="Y28">
        <v>44.9</v>
      </c>
      <c r="AA28">
        <v>0</v>
      </c>
      <c r="AB28">
        <v>0</v>
      </c>
      <c r="AC28">
        <v>0</v>
      </c>
      <c r="AD28">
        <v>0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44.9</v>
      </c>
      <c r="AV28">
        <v>1</v>
      </c>
      <c r="AW28">
        <v>2</v>
      </c>
      <c r="AX28">
        <v>9485160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B28">
        <v>0</v>
      </c>
    </row>
    <row r="29" spans="1:80" ht="12.75">
      <c r="A29">
        <f>ROW(Source!A40)</f>
        <v>40</v>
      </c>
      <c r="B29">
        <v>9485161</v>
      </c>
      <c r="C29">
        <v>9485117</v>
      </c>
      <c r="D29">
        <v>7159942</v>
      </c>
      <c r="E29">
        <v>7157832</v>
      </c>
      <c r="F29">
        <v>1</v>
      </c>
      <c r="G29">
        <v>7157832</v>
      </c>
      <c r="H29">
        <v>2</v>
      </c>
      <c r="I29" t="s">
        <v>252</v>
      </c>
      <c r="K29" t="s">
        <v>253</v>
      </c>
      <c r="L29">
        <v>1344</v>
      </c>
      <c r="N29">
        <v>1008</v>
      </c>
      <c r="O29" t="s">
        <v>254</v>
      </c>
      <c r="P29" t="s">
        <v>254</v>
      </c>
      <c r="Q29">
        <v>1</v>
      </c>
      <c r="Y29">
        <v>0.01</v>
      </c>
      <c r="AA29">
        <v>0</v>
      </c>
      <c r="AB29">
        <v>1</v>
      </c>
      <c r="AC29">
        <v>0</v>
      </c>
      <c r="AD29">
        <v>0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0.01</v>
      </c>
      <c r="AV29">
        <v>0</v>
      </c>
      <c r="AW29">
        <v>2</v>
      </c>
      <c r="AX29">
        <v>9485161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B29">
        <v>0</v>
      </c>
    </row>
    <row r="30" spans="1:80" ht="12.75">
      <c r="A30">
        <f>ROW(Source!A40)</f>
        <v>40</v>
      </c>
      <c r="B30">
        <v>9485165</v>
      </c>
      <c r="C30">
        <v>9485117</v>
      </c>
      <c r="D30">
        <v>7182707</v>
      </c>
      <c r="E30">
        <v>7157832</v>
      </c>
      <c r="F30">
        <v>1</v>
      </c>
      <c r="G30">
        <v>7157832</v>
      </c>
      <c r="H30">
        <v>3</v>
      </c>
      <c r="I30" t="s">
        <v>250</v>
      </c>
      <c r="K30" t="s">
        <v>279</v>
      </c>
      <c r="L30">
        <v>1344</v>
      </c>
      <c r="N30">
        <v>1008</v>
      </c>
      <c r="O30" t="s">
        <v>254</v>
      </c>
      <c r="P30" t="s">
        <v>254</v>
      </c>
      <c r="Q30">
        <v>1</v>
      </c>
      <c r="Y30">
        <v>4.83</v>
      </c>
      <c r="AA30">
        <v>1</v>
      </c>
      <c r="AB30">
        <v>0</v>
      </c>
      <c r="AC30">
        <v>0</v>
      </c>
      <c r="AD30">
        <v>0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4.83</v>
      </c>
      <c r="AV30">
        <v>0</v>
      </c>
      <c r="AW30">
        <v>2</v>
      </c>
      <c r="AX30">
        <v>9485165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B30">
        <v>0</v>
      </c>
    </row>
    <row r="31" spans="1:80" ht="12.75">
      <c r="A31">
        <f>ROW(Source!A40)</f>
        <v>40</v>
      </c>
      <c r="B31">
        <v>9485162</v>
      </c>
      <c r="C31">
        <v>9485117</v>
      </c>
      <c r="D31">
        <v>7233149</v>
      </c>
      <c r="E31">
        <v>1</v>
      </c>
      <c r="F31">
        <v>1</v>
      </c>
      <c r="G31">
        <v>7157832</v>
      </c>
      <c r="H31">
        <v>3</v>
      </c>
      <c r="I31" t="s">
        <v>280</v>
      </c>
      <c r="J31" t="s">
        <v>281</v>
      </c>
      <c r="K31" t="s">
        <v>282</v>
      </c>
      <c r="L31">
        <v>1348</v>
      </c>
      <c r="N31">
        <v>1009</v>
      </c>
      <c r="O31" t="s">
        <v>43</v>
      </c>
      <c r="P31" t="s">
        <v>43</v>
      </c>
      <c r="Q31">
        <v>1000</v>
      </c>
      <c r="Y31">
        <v>0.0109</v>
      </c>
      <c r="AA31">
        <v>2278.84</v>
      </c>
      <c r="AB31">
        <v>0</v>
      </c>
      <c r="AC31">
        <v>0</v>
      </c>
      <c r="AD31">
        <v>0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0.0109</v>
      </c>
      <c r="AV31">
        <v>0</v>
      </c>
      <c r="AW31">
        <v>2</v>
      </c>
      <c r="AX31">
        <v>9485162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B31">
        <v>0</v>
      </c>
    </row>
    <row r="32" spans="1:80" ht="12.75">
      <c r="A32">
        <f>ROW(Source!A40)</f>
        <v>40</v>
      </c>
      <c r="B32">
        <v>9485163</v>
      </c>
      <c r="C32">
        <v>9485117</v>
      </c>
      <c r="D32">
        <v>7232177</v>
      </c>
      <c r="E32">
        <v>1</v>
      </c>
      <c r="F32">
        <v>1</v>
      </c>
      <c r="G32">
        <v>7157832</v>
      </c>
      <c r="H32">
        <v>3</v>
      </c>
      <c r="I32" t="s">
        <v>283</v>
      </c>
      <c r="J32" t="s">
        <v>284</v>
      </c>
      <c r="K32" t="s">
        <v>285</v>
      </c>
      <c r="L32">
        <v>1348</v>
      </c>
      <c r="N32">
        <v>1009</v>
      </c>
      <c r="O32" t="s">
        <v>43</v>
      </c>
      <c r="P32" t="s">
        <v>43</v>
      </c>
      <c r="Q32">
        <v>1000</v>
      </c>
      <c r="Y32">
        <v>0.0238</v>
      </c>
      <c r="AA32">
        <v>32008.27</v>
      </c>
      <c r="AB32">
        <v>0</v>
      </c>
      <c r="AC32">
        <v>0</v>
      </c>
      <c r="AD32">
        <v>0</v>
      </c>
      <c r="AN32">
        <v>0</v>
      </c>
      <c r="AO32">
        <v>1</v>
      </c>
      <c r="AP32">
        <v>0</v>
      </c>
      <c r="AQ32">
        <v>0</v>
      </c>
      <c r="AR32">
        <v>0</v>
      </c>
      <c r="AT32">
        <v>0.0238</v>
      </c>
      <c r="AV32">
        <v>0</v>
      </c>
      <c r="AW32">
        <v>2</v>
      </c>
      <c r="AX32">
        <v>9485163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B32">
        <v>0</v>
      </c>
    </row>
    <row r="33" spans="1:80" ht="12.75">
      <c r="A33">
        <f>ROW(Source!A40)</f>
        <v>40</v>
      </c>
      <c r="B33">
        <v>9485164</v>
      </c>
      <c r="C33">
        <v>9485117</v>
      </c>
      <c r="D33">
        <v>7164176</v>
      </c>
      <c r="E33">
        <v>7157832</v>
      </c>
      <c r="F33">
        <v>1</v>
      </c>
      <c r="G33">
        <v>7157832</v>
      </c>
      <c r="H33">
        <v>3</v>
      </c>
      <c r="I33" t="s">
        <v>286</v>
      </c>
      <c r="K33" t="s">
        <v>287</v>
      </c>
      <c r="L33">
        <v>1348</v>
      </c>
      <c r="N33">
        <v>1009</v>
      </c>
      <c r="O33" t="s">
        <v>43</v>
      </c>
      <c r="P33" t="s">
        <v>43</v>
      </c>
      <c r="Q33">
        <v>1000</v>
      </c>
      <c r="Y33">
        <v>0.0027</v>
      </c>
      <c r="AA33">
        <v>20190.0005</v>
      </c>
      <c r="AB33">
        <v>0</v>
      </c>
      <c r="AC33">
        <v>0</v>
      </c>
      <c r="AD33">
        <v>0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0.0027</v>
      </c>
      <c r="AV33">
        <v>0</v>
      </c>
      <c r="AW33">
        <v>2</v>
      </c>
      <c r="AX33">
        <v>9485164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B33">
        <v>0</v>
      </c>
    </row>
    <row r="34" spans="1:80" ht="12.75">
      <c r="A34">
        <f>ROW(Source!A46)</f>
        <v>46</v>
      </c>
      <c r="B34">
        <v>9485201</v>
      </c>
      <c r="C34">
        <v>9485198</v>
      </c>
      <c r="D34">
        <v>7157835</v>
      </c>
      <c r="E34">
        <v>7157832</v>
      </c>
      <c r="F34">
        <v>1</v>
      </c>
      <c r="G34">
        <v>7157832</v>
      </c>
      <c r="H34">
        <v>1</v>
      </c>
      <c r="I34" t="s">
        <v>247</v>
      </c>
      <c r="K34" t="s">
        <v>248</v>
      </c>
      <c r="L34">
        <v>1191</v>
      </c>
      <c r="N34">
        <v>1013</v>
      </c>
      <c r="O34" t="s">
        <v>249</v>
      </c>
      <c r="P34" t="s">
        <v>249</v>
      </c>
      <c r="Q34">
        <v>1</v>
      </c>
      <c r="Y34">
        <v>6.32</v>
      </c>
      <c r="AA34">
        <v>0</v>
      </c>
      <c r="AB34">
        <v>0</v>
      </c>
      <c r="AC34">
        <v>0</v>
      </c>
      <c r="AD34">
        <v>0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6.32</v>
      </c>
      <c r="AV34">
        <v>1</v>
      </c>
      <c r="AW34">
        <v>2</v>
      </c>
      <c r="AX34">
        <v>9485201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B34">
        <v>0</v>
      </c>
    </row>
    <row r="35" spans="1:80" ht="12.75">
      <c r="A35">
        <f>ROW(Source!A47)</f>
        <v>47</v>
      </c>
      <c r="B35">
        <v>9485223</v>
      </c>
      <c r="C35">
        <v>9485199</v>
      </c>
      <c r="D35">
        <v>7249169</v>
      </c>
      <c r="E35">
        <v>1</v>
      </c>
      <c r="F35">
        <v>1</v>
      </c>
      <c r="G35">
        <v>7157832</v>
      </c>
      <c r="H35">
        <v>3</v>
      </c>
      <c r="I35" t="s">
        <v>96</v>
      </c>
      <c r="J35" t="s">
        <v>99</v>
      </c>
      <c r="K35" t="s">
        <v>97</v>
      </c>
      <c r="L35">
        <v>1354</v>
      </c>
      <c r="N35">
        <v>1010</v>
      </c>
      <c r="O35" t="s">
        <v>98</v>
      </c>
      <c r="P35" t="s">
        <v>98</v>
      </c>
      <c r="Q35">
        <v>1</v>
      </c>
      <c r="Y35">
        <v>100</v>
      </c>
      <c r="AA35">
        <v>149.02</v>
      </c>
      <c r="AB35">
        <v>0</v>
      </c>
      <c r="AC35">
        <v>0</v>
      </c>
      <c r="AD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T35">
        <v>100</v>
      </c>
      <c r="AV35">
        <v>0</v>
      </c>
      <c r="AW35">
        <v>1</v>
      </c>
      <c r="AX35">
        <v>-1</v>
      </c>
      <c r="AY35">
        <v>0</v>
      </c>
      <c r="AZ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B35">
        <v>0</v>
      </c>
    </row>
    <row r="36" spans="1:80" ht="12.75">
      <c r="A36">
        <f>ROW(Source!A47)</f>
        <v>47</v>
      </c>
      <c r="B36">
        <v>9485225</v>
      </c>
      <c r="C36">
        <v>9485199</v>
      </c>
      <c r="D36">
        <v>7249425</v>
      </c>
      <c r="E36">
        <v>1</v>
      </c>
      <c r="F36">
        <v>1</v>
      </c>
      <c r="G36">
        <v>7157832</v>
      </c>
      <c r="H36">
        <v>3</v>
      </c>
      <c r="I36" t="s">
        <v>101</v>
      </c>
      <c r="J36" t="s">
        <v>104</v>
      </c>
      <c r="K36" t="s">
        <v>102</v>
      </c>
      <c r="L36">
        <v>1358</v>
      </c>
      <c r="N36">
        <v>1010</v>
      </c>
      <c r="O36" t="s">
        <v>103</v>
      </c>
      <c r="P36" t="s">
        <v>103</v>
      </c>
      <c r="Q36">
        <v>10</v>
      </c>
      <c r="Y36">
        <v>10</v>
      </c>
      <c r="AA36">
        <v>90.96</v>
      </c>
      <c r="AB36">
        <v>0</v>
      </c>
      <c r="AC36">
        <v>0</v>
      </c>
      <c r="AD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T36">
        <v>10</v>
      </c>
      <c r="AV36">
        <v>0</v>
      </c>
      <c r="AW36">
        <v>1</v>
      </c>
      <c r="AX36">
        <v>-1</v>
      </c>
      <c r="AY36">
        <v>0</v>
      </c>
      <c r="AZ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B36">
        <v>0</v>
      </c>
    </row>
    <row r="37" spans="1:80" ht="12.75">
      <c r="A37">
        <f>ROW(Source!A50)</f>
        <v>50</v>
      </c>
      <c r="B37">
        <v>9485226</v>
      </c>
      <c r="C37">
        <v>9485200</v>
      </c>
      <c r="D37">
        <v>7157835</v>
      </c>
      <c r="E37">
        <v>7157832</v>
      </c>
      <c r="F37">
        <v>1</v>
      </c>
      <c r="G37">
        <v>7157832</v>
      </c>
      <c r="H37">
        <v>1</v>
      </c>
      <c r="I37" t="s">
        <v>247</v>
      </c>
      <c r="K37" t="s">
        <v>248</v>
      </c>
      <c r="L37">
        <v>1191</v>
      </c>
      <c r="N37">
        <v>1013</v>
      </c>
      <c r="O37" t="s">
        <v>249</v>
      </c>
      <c r="P37" t="s">
        <v>249</v>
      </c>
      <c r="Q37">
        <v>1</v>
      </c>
      <c r="Y37">
        <v>17.89</v>
      </c>
      <c r="AA37">
        <v>0</v>
      </c>
      <c r="AB37">
        <v>0</v>
      </c>
      <c r="AC37">
        <v>0</v>
      </c>
      <c r="AD37">
        <v>0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17.89</v>
      </c>
      <c r="AV37">
        <v>1</v>
      </c>
      <c r="AW37">
        <v>2</v>
      </c>
      <c r="AX37">
        <v>9485226</v>
      </c>
      <c r="AY37">
        <v>1</v>
      </c>
      <c r="AZ37">
        <v>0</v>
      </c>
      <c r="BA37">
        <v>35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B37">
        <v>0</v>
      </c>
    </row>
    <row r="38" spans="1:80" ht="12.75">
      <c r="A38">
        <f>ROW(Source!A51)</f>
        <v>51</v>
      </c>
      <c r="B38">
        <v>9485229</v>
      </c>
      <c r="C38">
        <v>9485227</v>
      </c>
      <c r="D38">
        <v>7249252</v>
      </c>
      <c r="E38">
        <v>1</v>
      </c>
      <c r="F38">
        <v>1</v>
      </c>
      <c r="G38">
        <v>7157832</v>
      </c>
      <c r="H38">
        <v>3</v>
      </c>
      <c r="I38" t="s">
        <v>111</v>
      </c>
      <c r="J38" t="s">
        <v>113</v>
      </c>
      <c r="K38" t="s">
        <v>112</v>
      </c>
      <c r="L38">
        <v>1354</v>
      </c>
      <c r="N38">
        <v>1010</v>
      </c>
      <c r="O38" t="s">
        <v>98</v>
      </c>
      <c r="P38" t="s">
        <v>98</v>
      </c>
      <c r="Q38">
        <v>1</v>
      </c>
      <c r="Y38">
        <v>100</v>
      </c>
      <c r="AA38">
        <v>261.24</v>
      </c>
      <c r="AB38">
        <v>0</v>
      </c>
      <c r="AC38">
        <v>0</v>
      </c>
      <c r="AD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T38">
        <v>100</v>
      </c>
      <c r="AV38">
        <v>0</v>
      </c>
      <c r="AW38">
        <v>1</v>
      </c>
      <c r="AX38">
        <v>-1</v>
      </c>
      <c r="AY38">
        <v>0</v>
      </c>
      <c r="AZ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B38">
        <v>0</v>
      </c>
    </row>
    <row r="39" spans="1:80" ht="12.75">
      <c r="A39">
        <f>ROW(Source!A51)</f>
        <v>51</v>
      </c>
      <c r="B39">
        <v>9485233</v>
      </c>
      <c r="C39">
        <v>9485227</v>
      </c>
      <c r="D39">
        <v>7249412</v>
      </c>
      <c r="E39">
        <v>1</v>
      </c>
      <c r="F39">
        <v>1</v>
      </c>
      <c r="G39">
        <v>7157832</v>
      </c>
      <c r="H39">
        <v>3</v>
      </c>
      <c r="I39" t="s">
        <v>117</v>
      </c>
      <c r="J39" t="s">
        <v>119</v>
      </c>
      <c r="K39" t="s">
        <v>118</v>
      </c>
      <c r="L39">
        <v>1354</v>
      </c>
      <c r="N39">
        <v>1010</v>
      </c>
      <c r="O39" t="s">
        <v>98</v>
      </c>
      <c r="P39" t="s">
        <v>98</v>
      </c>
      <c r="Q39">
        <v>1</v>
      </c>
      <c r="Y39">
        <v>200</v>
      </c>
      <c r="AA39">
        <v>1.62</v>
      </c>
      <c r="AB39">
        <v>0</v>
      </c>
      <c r="AC39">
        <v>0</v>
      </c>
      <c r="AD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T39">
        <v>200</v>
      </c>
      <c r="AV39">
        <v>0</v>
      </c>
      <c r="AW39">
        <v>1</v>
      </c>
      <c r="AX39">
        <v>-1</v>
      </c>
      <c r="AY39">
        <v>0</v>
      </c>
      <c r="AZ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B39">
        <v>0</v>
      </c>
    </row>
    <row r="40" spans="1:80" ht="12.75">
      <c r="A40">
        <f>ROW(Source!A51)</f>
        <v>51</v>
      </c>
      <c r="B40">
        <v>9485231</v>
      </c>
      <c r="C40">
        <v>9485227</v>
      </c>
      <c r="D40">
        <v>7249420</v>
      </c>
      <c r="E40">
        <v>1</v>
      </c>
      <c r="F40">
        <v>1</v>
      </c>
      <c r="G40">
        <v>7157832</v>
      </c>
      <c r="H40">
        <v>3</v>
      </c>
      <c r="I40" t="s">
        <v>114</v>
      </c>
      <c r="J40" t="s">
        <v>116</v>
      </c>
      <c r="K40" t="s">
        <v>115</v>
      </c>
      <c r="L40">
        <v>1358</v>
      </c>
      <c r="N40">
        <v>1010</v>
      </c>
      <c r="O40" t="s">
        <v>103</v>
      </c>
      <c r="P40" t="s">
        <v>103</v>
      </c>
      <c r="Q40">
        <v>10</v>
      </c>
      <c r="Y40">
        <v>20</v>
      </c>
      <c r="AA40">
        <v>116.25</v>
      </c>
      <c r="AB40">
        <v>0</v>
      </c>
      <c r="AC40">
        <v>0</v>
      </c>
      <c r="AD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T40">
        <v>20</v>
      </c>
      <c r="AV40">
        <v>0</v>
      </c>
      <c r="AW40">
        <v>1</v>
      </c>
      <c r="AX40">
        <v>-1</v>
      </c>
      <c r="AY40">
        <v>0</v>
      </c>
      <c r="AZ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B40">
        <v>0</v>
      </c>
    </row>
    <row r="41" spans="1:80" ht="12.75">
      <c r="A41">
        <f>ROW(Source!A55)</f>
        <v>55</v>
      </c>
      <c r="B41">
        <v>9485237</v>
      </c>
      <c r="C41">
        <v>9485234</v>
      </c>
      <c r="D41">
        <v>7248371</v>
      </c>
      <c r="E41">
        <v>1</v>
      </c>
      <c r="F41">
        <v>1</v>
      </c>
      <c r="G41">
        <v>7157832</v>
      </c>
      <c r="H41">
        <v>3</v>
      </c>
      <c r="I41" t="s">
        <v>123</v>
      </c>
      <c r="J41" t="s">
        <v>125</v>
      </c>
      <c r="K41" t="s">
        <v>124</v>
      </c>
      <c r="L41">
        <v>1354</v>
      </c>
      <c r="N41">
        <v>1010</v>
      </c>
      <c r="O41" t="s">
        <v>98</v>
      </c>
      <c r="P41" t="s">
        <v>98</v>
      </c>
      <c r="Q41">
        <v>1</v>
      </c>
      <c r="Y41">
        <v>100</v>
      </c>
      <c r="AA41">
        <v>11.46</v>
      </c>
      <c r="AB41">
        <v>0</v>
      </c>
      <c r="AC41">
        <v>0</v>
      </c>
      <c r="AD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T41">
        <v>100</v>
      </c>
      <c r="AV41">
        <v>0</v>
      </c>
      <c r="AW41">
        <v>1</v>
      </c>
      <c r="AX41">
        <v>-1</v>
      </c>
      <c r="AY41">
        <v>0</v>
      </c>
      <c r="AZ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B41">
        <v>0</v>
      </c>
    </row>
    <row r="42" spans="1:80" ht="12.75">
      <c r="A42">
        <f>ROW(Source!A57)</f>
        <v>57</v>
      </c>
      <c r="B42">
        <v>9485239</v>
      </c>
      <c r="C42">
        <v>9485235</v>
      </c>
      <c r="D42">
        <v>7233600</v>
      </c>
      <c r="E42">
        <v>1</v>
      </c>
      <c r="F42">
        <v>1</v>
      </c>
      <c r="G42">
        <v>7157832</v>
      </c>
      <c r="H42">
        <v>3</v>
      </c>
      <c r="I42" t="s">
        <v>132</v>
      </c>
      <c r="J42" t="s">
        <v>134</v>
      </c>
      <c r="K42" t="s">
        <v>133</v>
      </c>
      <c r="L42">
        <v>1301</v>
      </c>
      <c r="N42">
        <v>1003</v>
      </c>
      <c r="O42" t="s">
        <v>72</v>
      </c>
      <c r="P42" t="s">
        <v>72</v>
      </c>
      <c r="Q42">
        <v>1</v>
      </c>
      <c r="Y42">
        <v>100</v>
      </c>
      <c r="AA42">
        <v>3.8</v>
      </c>
      <c r="AB42">
        <v>0</v>
      </c>
      <c r="AC42">
        <v>0</v>
      </c>
      <c r="AD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T42">
        <v>100</v>
      </c>
      <c r="AV42">
        <v>0</v>
      </c>
      <c r="AW42">
        <v>1</v>
      </c>
      <c r="AX42">
        <v>-1</v>
      </c>
      <c r="AY42">
        <v>0</v>
      </c>
      <c r="AZ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B42">
        <v>0</v>
      </c>
    </row>
    <row r="43" spans="1:80" ht="12.75">
      <c r="A43">
        <f>ROW(Source!A57)</f>
        <v>57</v>
      </c>
      <c r="B43">
        <v>9485238</v>
      </c>
      <c r="C43">
        <v>9485235</v>
      </c>
      <c r="D43">
        <v>7179406</v>
      </c>
      <c r="E43">
        <v>7157832</v>
      </c>
      <c r="F43">
        <v>1</v>
      </c>
      <c r="G43">
        <v>7157832</v>
      </c>
      <c r="H43">
        <v>3</v>
      </c>
      <c r="I43" t="s">
        <v>288</v>
      </c>
      <c r="K43" t="s">
        <v>289</v>
      </c>
      <c r="L43">
        <v>1301</v>
      </c>
      <c r="N43">
        <v>1003</v>
      </c>
      <c r="O43" t="s">
        <v>72</v>
      </c>
      <c r="P43" t="s">
        <v>72</v>
      </c>
      <c r="Q43">
        <v>1</v>
      </c>
      <c r="Y43">
        <v>0</v>
      </c>
      <c r="AA43">
        <v>0</v>
      </c>
      <c r="AB43">
        <v>0</v>
      </c>
      <c r="AC43">
        <v>0</v>
      </c>
      <c r="AD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T43">
        <v>0</v>
      </c>
      <c r="AV43">
        <v>0</v>
      </c>
      <c r="AW43">
        <v>2</v>
      </c>
      <c r="AX43">
        <v>9485238</v>
      </c>
      <c r="AY43">
        <v>1</v>
      </c>
      <c r="AZ43">
        <v>0</v>
      </c>
      <c r="BA43">
        <v>36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B43">
        <v>0</v>
      </c>
    </row>
    <row r="44" spans="1:80" ht="12.75">
      <c r="A44">
        <f>ROW(Source!A57)</f>
        <v>57</v>
      </c>
      <c r="B44">
        <v>9485240</v>
      </c>
      <c r="C44">
        <v>9485235</v>
      </c>
      <c r="D44">
        <v>7179403</v>
      </c>
      <c r="E44">
        <v>7157832</v>
      </c>
      <c r="F44">
        <v>1</v>
      </c>
      <c r="G44">
        <v>7157832</v>
      </c>
      <c r="H44">
        <v>3</v>
      </c>
      <c r="I44" t="s">
        <v>288</v>
      </c>
      <c r="K44" t="s">
        <v>290</v>
      </c>
      <c r="L44">
        <v>1354</v>
      </c>
      <c r="N44">
        <v>1010</v>
      </c>
      <c r="O44" t="s">
        <v>98</v>
      </c>
      <c r="P44" t="s">
        <v>98</v>
      </c>
      <c r="Q44">
        <v>1</v>
      </c>
      <c r="Y44">
        <v>0</v>
      </c>
      <c r="AA44">
        <v>0</v>
      </c>
      <c r="AB44">
        <v>0</v>
      </c>
      <c r="AC44">
        <v>0</v>
      </c>
      <c r="AD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T44">
        <v>0</v>
      </c>
      <c r="AV44">
        <v>0</v>
      </c>
      <c r="AW44">
        <v>2</v>
      </c>
      <c r="AX44">
        <v>9485239</v>
      </c>
      <c r="AY44">
        <v>1</v>
      </c>
      <c r="AZ44">
        <v>0</v>
      </c>
      <c r="BA44">
        <v>37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B44">
        <v>0</v>
      </c>
    </row>
    <row r="45" spans="1:80" ht="12.75">
      <c r="A45">
        <f>ROW(Source!A57)</f>
        <v>57</v>
      </c>
      <c r="B45">
        <v>9485241</v>
      </c>
      <c r="C45">
        <v>9485235</v>
      </c>
      <c r="D45">
        <v>7179398</v>
      </c>
      <c r="E45">
        <v>7157832</v>
      </c>
      <c r="F45">
        <v>1</v>
      </c>
      <c r="G45">
        <v>7157832</v>
      </c>
      <c r="H45">
        <v>3</v>
      </c>
      <c r="I45" t="s">
        <v>288</v>
      </c>
      <c r="K45" t="s">
        <v>291</v>
      </c>
      <c r="L45">
        <v>1354</v>
      </c>
      <c r="N45">
        <v>1010</v>
      </c>
      <c r="O45" t="s">
        <v>98</v>
      </c>
      <c r="P45" t="s">
        <v>98</v>
      </c>
      <c r="Q45">
        <v>1</v>
      </c>
      <c r="Y45">
        <v>0</v>
      </c>
      <c r="AA45">
        <v>0</v>
      </c>
      <c r="AB45">
        <v>0</v>
      </c>
      <c r="AC45">
        <v>0</v>
      </c>
      <c r="AD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T45">
        <v>0</v>
      </c>
      <c r="AV45">
        <v>0</v>
      </c>
      <c r="AW45">
        <v>2</v>
      </c>
      <c r="AX45">
        <v>9485240</v>
      </c>
      <c r="AY45">
        <v>1</v>
      </c>
      <c r="AZ45">
        <v>0</v>
      </c>
      <c r="BA45">
        <v>38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B45">
        <v>0</v>
      </c>
    </row>
    <row r="46" spans="1:80" ht="12.75">
      <c r="A46">
        <f>ROW(Source!A57)</f>
        <v>57</v>
      </c>
      <c r="B46">
        <v>9485242</v>
      </c>
      <c r="C46">
        <v>9485235</v>
      </c>
      <c r="D46">
        <v>7179402</v>
      </c>
      <c r="E46">
        <v>7157832</v>
      </c>
      <c r="F46">
        <v>1</v>
      </c>
      <c r="G46">
        <v>7157832</v>
      </c>
      <c r="H46">
        <v>3</v>
      </c>
      <c r="I46" t="s">
        <v>288</v>
      </c>
      <c r="K46" t="s">
        <v>292</v>
      </c>
      <c r="L46">
        <v>1354</v>
      </c>
      <c r="N46">
        <v>1010</v>
      </c>
      <c r="O46" t="s">
        <v>98</v>
      </c>
      <c r="P46" t="s">
        <v>98</v>
      </c>
      <c r="Q46">
        <v>1</v>
      </c>
      <c r="Y46">
        <v>0</v>
      </c>
      <c r="AA46">
        <v>0</v>
      </c>
      <c r="AB46">
        <v>0</v>
      </c>
      <c r="AC46">
        <v>0</v>
      </c>
      <c r="AD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T46">
        <v>0</v>
      </c>
      <c r="AV46">
        <v>0</v>
      </c>
      <c r="AW46">
        <v>2</v>
      </c>
      <c r="AX46">
        <v>9485241</v>
      </c>
      <c r="AY46">
        <v>1</v>
      </c>
      <c r="AZ46">
        <v>0</v>
      </c>
      <c r="BA46">
        <v>39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B46">
        <v>0</v>
      </c>
    </row>
    <row r="47" spans="1:80" ht="12.75">
      <c r="A47">
        <f>ROW(Source!A57)</f>
        <v>57</v>
      </c>
      <c r="B47">
        <v>9485243</v>
      </c>
      <c r="C47">
        <v>9485235</v>
      </c>
      <c r="D47">
        <v>7179408</v>
      </c>
      <c r="E47">
        <v>7157832</v>
      </c>
      <c r="F47">
        <v>1</v>
      </c>
      <c r="G47">
        <v>7157832</v>
      </c>
      <c r="H47">
        <v>3</v>
      </c>
      <c r="I47" t="s">
        <v>288</v>
      </c>
      <c r="K47" t="s">
        <v>293</v>
      </c>
      <c r="L47">
        <v>1354</v>
      </c>
      <c r="N47">
        <v>1010</v>
      </c>
      <c r="O47" t="s">
        <v>98</v>
      </c>
      <c r="P47" t="s">
        <v>98</v>
      </c>
      <c r="Q47">
        <v>1</v>
      </c>
      <c r="Y47">
        <v>0</v>
      </c>
      <c r="AA47">
        <v>0</v>
      </c>
      <c r="AB47">
        <v>0</v>
      </c>
      <c r="AC47">
        <v>0</v>
      </c>
      <c r="AD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T47">
        <v>0</v>
      </c>
      <c r="AV47">
        <v>0</v>
      </c>
      <c r="AW47">
        <v>2</v>
      </c>
      <c r="AX47">
        <v>9485242</v>
      </c>
      <c r="AY47">
        <v>1</v>
      </c>
      <c r="AZ47">
        <v>0</v>
      </c>
      <c r="BA47">
        <v>40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B47">
        <v>0</v>
      </c>
    </row>
    <row r="48" spans="1:80" ht="12.75">
      <c r="A48">
        <f>ROW(Source!A57)</f>
        <v>57</v>
      </c>
      <c r="B48">
        <v>9485244</v>
      </c>
      <c r="C48">
        <v>9485235</v>
      </c>
      <c r="D48">
        <v>7179413</v>
      </c>
      <c r="E48">
        <v>7157832</v>
      </c>
      <c r="F48">
        <v>1</v>
      </c>
      <c r="G48">
        <v>7157832</v>
      </c>
      <c r="H48">
        <v>3</v>
      </c>
      <c r="I48" t="s">
        <v>288</v>
      </c>
      <c r="K48" t="s">
        <v>294</v>
      </c>
      <c r="L48">
        <v>1354</v>
      </c>
      <c r="N48">
        <v>1010</v>
      </c>
      <c r="O48" t="s">
        <v>98</v>
      </c>
      <c r="P48" t="s">
        <v>98</v>
      </c>
      <c r="Q48">
        <v>1</v>
      </c>
      <c r="Y48">
        <v>0</v>
      </c>
      <c r="AA48">
        <v>0</v>
      </c>
      <c r="AB48">
        <v>0</v>
      </c>
      <c r="AC48">
        <v>0</v>
      </c>
      <c r="AD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T48">
        <v>0</v>
      </c>
      <c r="AV48">
        <v>0</v>
      </c>
      <c r="AW48">
        <v>2</v>
      </c>
      <c r="AX48">
        <v>9485243</v>
      </c>
      <c r="AY48">
        <v>1</v>
      </c>
      <c r="AZ48">
        <v>0</v>
      </c>
      <c r="BA48">
        <v>41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B48">
        <v>0</v>
      </c>
    </row>
    <row r="49" spans="1:80" ht="12.75">
      <c r="A49">
        <f>ROW(Source!A59)</f>
        <v>59</v>
      </c>
      <c r="B49">
        <v>9485254</v>
      </c>
      <c r="C49">
        <v>9485252</v>
      </c>
      <c r="D49">
        <v>7252308</v>
      </c>
      <c r="E49">
        <v>1</v>
      </c>
      <c r="F49">
        <v>1</v>
      </c>
      <c r="G49">
        <v>7157832</v>
      </c>
      <c r="H49">
        <v>3</v>
      </c>
      <c r="I49" t="s">
        <v>142</v>
      </c>
      <c r="J49" t="s">
        <v>145</v>
      </c>
      <c r="K49" t="s">
        <v>143</v>
      </c>
      <c r="L49">
        <v>1303</v>
      </c>
      <c r="N49">
        <v>1003</v>
      </c>
      <c r="O49" t="s">
        <v>144</v>
      </c>
      <c r="P49" t="s">
        <v>144</v>
      </c>
      <c r="Q49">
        <v>1000</v>
      </c>
      <c r="Y49">
        <v>0.1</v>
      </c>
      <c r="AA49">
        <v>3984.91</v>
      </c>
      <c r="AB49">
        <v>0</v>
      </c>
      <c r="AC49">
        <v>0</v>
      </c>
      <c r="AD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T49">
        <v>0.1</v>
      </c>
      <c r="AV49">
        <v>0</v>
      </c>
      <c r="AW49">
        <v>1</v>
      </c>
      <c r="AX49">
        <v>-1</v>
      </c>
      <c r="AY49">
        <v>0</v>
      </c>
      <c r="AZ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B49">
        <v>0</v>
      </c>
    </row>
    <row r="50" spans="1:80" ht="12.75">
      <c r="A50">
        <f>ROW(Source!A82)</f>
        <v>82</v>
      </c>
      <c r="B50">
        <v>9741509</v>
      </c>
      <c r="C50">
        <v>9485287</v>
      </c>
      <c r="D50">
        <v>7248639</v>
      </c>
      <c r="E50">
        <v>1</v>
      </c>
      <c r="F50">
        <v>1</v>
      </c>
      <c r="G50">
        <v>7157832</v>
      </c>
      <c r="H50">
        <v>3</v>
      </c>
      <c r="I50" t="s">
        <v>178</v>
      </c>
      <c r="J50" t="s">
        <v>180</v>
      </c>
      <c r="K50" t="s">
        <v>179</v>
      </c>
      <c r="L50">
        <v>1354</v>
      </c>
      <c r="N50">
        <v>1010</v>
      </c>
      <c r="O50" t="s">
        <v>98</v>
      </c>
      <c r="P50" t="s">
        <v>98</v>
      </c>
      <c r="Q50">
        <v>1</v>
      </c>
      <c r="Y50">
        <v>100</v>
      </c>
      <c r="AA50">
        <v>6.49</v>
      </c>
      <c r="AB50">
        <v>0</v>
      </c>
      <c r="AC50">
        <v>0</v>
      </c>
      <c r="AD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T50">
        <v>100</v>
      </c>
      <c r="AV50">
        <v>0</v>
      </c>
      <c r="AW50">
        <v>1</v>
      </c>
      <c r="AX50">
        <v>-1</v>
      </c>
      <c r="AY50">
        <v>0</v>
      </c>
      <c r="AZ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B50">
        <v>0</v>
      </c>
    </row>
    <row r="51" spans="1:80" ht="12.75">
      <c r="A51">
        <f>ROW(Source!A84)</f>
        <v>84</v>
      </c>
      <c r="B51">
        <v>9741525</v>
      </c>
      <c r="C51">
        <v>9485288</v>
      </c>
      <c r="D51">
        <v>7233603</v>
      </c>
      <c r="E51">
        <v>1</v>
      </c>
      <c r="F51">
        <v>1</v>
      </c>
      <c r="G51">
        <v>7157832</v>
      </c>
      <c r="H51">
        <v>3</v>
      </c>
      <c r="I51" t="s">
        <v>181</v>
      </c>
      <c r="J51" t="s">
        <v>183</v>
      </c>
      <c r="K51" t="s">
        <v>182</v>
      </c>
      <c r="L51">
        <v>1301</v>
      </c>
      <c r="N51">
        <v>1003</v>
      </c>
      <c r="O51" t="s">
        <v>72</v>
      </c>
      <c r="P51" t="s">
        <v>72</v>
      </c>
      <c r="Q51">
        <v>1</v>
      </c>
      <c r="Y51">
        <v>100</v>
      </c>
      <c r="AA51">
        <v>15.62</v>
      </c>
      <c r="AB51">
        <v>0</v>
      </c>
      <c r="AC51">
        <v>0</v>
      </c>
      <c r="AD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T51">
        <v>100</v>
      </c>
      <c r="AV51">
        <v>0</v>
      </c>
      <c r="AW51">
        <v>1</v>
      </c>
      <c r="AX51">
        <v>-1</v>
      </c>
      <c r="AY51">
        <v>0</v>
      </c>
      <c r="AZ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B51">
        <v>0</v>
      </c>
    </row>
    <row r="52" spans="1:80" ht="12.75">
      <c r="A52">
        <f>ROW(Source!A84)</f>
        <v>84</v>
      </c>
      <c r="B52">
        <v>9741510</v>
      </c>
      <c r="C52">
        <v>9485288</v>
      </c>
      <c r="D52">
        <v>7179406</v>
      </c>
      <c r="E52">
        <v>7157832</v>
      </c>
      <c r="F52">
        <v>1</v>
      </c>
      <c r="G52">
        <v>7157832</v>
      </c>
      <c r="H52">
        <v>3</v>
      </c>
      <c r="I52" t="s">
        <v>288</v>
      </c>
      <c r="K52" t="s">
        <v>289</v>
      </c>
      <c r="L52">
        <v>1301</v>
      </c>
      <c r="N52">
        <v>1003</v>
      </c>
      <c r="O52" t="s">
        <v>72</v>
      </c>
      <c r="P52" t="s">
        <v>72</v>
      </c>
      <c r="Q52">
        <v>1</v>
      </c>
      <c r="Y52">
        <v>0</v>
      </c>
      <c r="AA52">
        <v>0</v>
      </c>
      <c r="AB52">
        <v>0</v>
      </c>
      <c r="AC52">
        <v>0</v>
      </c>
      <c r="AD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T52">
        <v>0</v>
      </c>
      <c r="AV52">
        <v>0</v>
      </c>
      <c r="AW52">
        <v>2</v>
      </c>
      <c r="AX52">
        <v>9741510</v>
      </c>
      <c r="AY52">
        <v>1</v>
      </c>
      <c r="AZ52">
        <v>0</v>
      </c>
      <c r="BA52">
        <v>43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B52">
        <v>0</v>
      </c>
    </row>
    <row r="53" spans="1:80" ht="12.75">
      <c r="A53">
        <f>ROW(Source!A84)</f>
        <v>84</v>
      </c>
      <c r="B53">
        <v>9741511</v>
      </c>
      <c r="C53">
        <v>9485288</v>
      </c>
      <c r="D53">
        <v>7179411</v>
      </c>
      <c r="E53">
        <v>7157832</v>
      </c>
      <c r="F53">
        <v>1</v>
      </c>
      <c r="G53">
        <v>7157832</v>
      </c>
      <c r="H53">
        <v>3</v>
      </c>
      <c r="I53" t="s">
        <v>288</v>
      </c>
      <c r="K53" t="s">
        <v>295</v>
      </c>
      <c r="L53">
        <v>1301</v>
      </c>
      <c r="N53">
        <v>1003</v>
      </c>
      <c r="O53" t="s">
        <v>72</v>
      </c>
      <c r="P53" t="s">
        <v>72</v>
      </c>
      <c r="Q53">
        <v>1</v>
      </c>
      <c r="Y53">
        <v>0</v>
      </c>
      <c r="AA53">
        <v>0</v>
      </c>
      <c r="AB53">
        <v>0</v>
      </c>
      <c r="AC53">
        <v>0</v>
      </c>
      <c r="AD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T53">
        <v>0</v>
      </c>
      <c r="AV53">
        <v>0</v>
      </c>
      <c r="AW53">
        <v>2</v>
      </c>
      <c r="AX53">
        <v>9741511</v>
      </c>
      <c r="AY53">
        <v>1</v>
      </c>
      <c r="AZ53">
        <v>0</v>
      </c>
      <c r="BA53">
        <v>44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B53">
        <v>0</v>
      </c>
    </row>
    <row r="54" spans="1:80" ht="12.75">
      <c r="A54">
        <f>ROW(Source!A84)</f>
        <v>84</v>
      </c>
      <c r="B54">
        <v>9741512</v>
      </c>
      <c r="C54">
        <v>9485288</v>
      </c>
      <c r="D54">
        <v>7179403</v>
      </c>
      <c r="E54">
        <v>7157832</v>
      </c>
      <c r="F54">
        <v>1</v>
      </c>
      <c r="G54">
        <v>7157832</v>
      </c>
      <c r="H54">
        <v>3</v>
      </c>
      <c r="I54" t="s">
        <v>288</v>
      </c>
      <c r="K54" t="s">
        <v>290</v>
      </c>
      <c r="L54">
        <v>1354</v>
      </c>
      <c r="N54">
        <v>1010</v>
      </c>
      <c r="O54" t="s">
        <v>98</v>
      </c>
      <c r="P54" t="s">
        <v>98</v>
      </c>
      <c r="Q54">
        <v>1</v>
      </c>
      <c r="Y54">
        <v>0</v>
      </c>
      <c r="AA54">
        <v>0</v>
      </c>
      <c r="AB54">
        <v>0</v>
      </c>
      <c r="AC54">
        <v>0</v>
      </c>
      <c r="AD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T54">
        <v>0</v>
      </c>
      <c r="AV54">
        <v>0</v>
      </c>
      <c r="AW54">
        <v>2</v>
      </c>
      <c r="AX54">
        <v>9741512</v>
      </c>
      <c r="AY54">
        <v>1</v>
      </c>
      <c r="AZ54">
        <v>0</v>
      </c>
      <c r="BA54">
        <v>45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B54">
        <v>0</v>
      </c>
    </row>
    <row r="55" spans="1:80" ht="12.75">
      <c r="A55">
        <f>ROW(Source!A84)</f>
        <v>84</v>
      </c>
      <c r="B55">
        <v>9741513</v>
      </c>
      <c r="C55">
        <v>9485288</v>
      </c>
      <c r="D55">
        <v>7179398</v>
      </c>
      <c r="E55">
        <v>7157832</v>
      </c>
      <c r="F55">
        <v>1</v>
      </c>
      <c r="G55">
        <v>7157832</v>
      </c>
      <c r="H55">
        <v>3</v>
      </c>
      <c r="I55" t="s">
        <v>288</v>
      </c>
      <c r="K55" t="s">
        <v>291</v>
      </c>
      <c r="L55">
        <v>1354</v>
      </c>
      <c r="N55">
        <v>1010</v>
      </c>
      <c r="O55" t="s">
        <v>98</v>
      </c>
      <c r="P55" t="s">
        <v>98</v>
      </c>
      <c r="Q55">
        <v>1</v>
      </c>
      <c r="Y55">
        <v>0</v>
      </c>
      <c r="AA55">
        <v>0</v>
      </c>
      <c r="AB55">
        <v>0</v>
      </c>
      <c r="AC55">
        <v>0</v>
      </c>
      <c r="AD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T55">
        <v>0</v>
      </c>
      <c r="AV55">
        <v>0</v>
      </c>
      <c r="AW55">
        <v>2</v>
      </c>
      <c r="AX55">
        <v>9741513</v>
      </c>
      <c r="AY55">
        <v>1</v>
      </c>
      <c r="AZ55">
        <v>0</v>
      </c>
      <c r="BA55">
        <v>46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B55">
        <v>0</v>
      </c>
    </row>
    <row r="56" spans="1:80" ht="12.75">
      <c r="A56">
        <f>ROW(Source!A84)</f>
        <v>84</v>
      </c>
      <c r="B56">
        <v>9741514</v>
      </c>
      <c r="C56">
        <v>9485288</v>
      </c>
      <c r="D56">
        <v>7179402</v>
      </c>
      <c r="E56">
        <v>7157832</v>
      </c>
      <c r="F56">
        <v>1</v>
      </c>
      <c r="G56">
        <v>7157832</v>
      </c>
      <c r="H56">
        <v>3</v>
      </c>
      <c r="I56" t="s">
        <v>288</v>
      </c>
      <c r="K56" t="s">
        <v>292</v>
      </c>
      <c r="L56">
        <v>1354</v>
      </c>
      <c r="N56">
        <v>1010</v>
      </c>
      <c r="O56" t="s">
        <v>98</v>
      </c>
      <c r="P56" t="s">
        <v>98</v>
      </c>
      <c r="Q56">
        <v>1</v>
      </c>
      <c r="Y56">
        <v>0</v>
      </c>
      <c r="AA56">
        <v>0</v>
      </c>
      <c r="AB56">
        <v>0</v>
      </c>
      <c r="AC56">
        <v>0</v>
      </c>
      <c r="AD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T56">
        <v>0</v>
      </c>
      <c r="AV56">
        <v>0</v>
      </c>
      <c r="AW56">
        <v>2</v>
      </c>
      <c r="AX56">
        <v>9741514</v>
      </c>
      <c r="AY56">
        <v>1</v>
      </c>
      <c r="AZ56">
        <v>0</v>
      </c>
      <c r="BA56">
        <v>47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B56">
        <v>0</v>
      </c>
    </row>
    <row r="57" spans="1:80" ht="12.75">
      <c r="A57">
        <f>ROW(Source!A84)</f>
        <v>84</v>
      </c>
      <c r="B57">
        <v>9741515</v>
      </c>
      <c r="C57">
        <v>9485288</v>
      </c>
      <c r="D57">
        <v>7179408</v>
      </c>
      <c r="E57">
        <v>7157832</v>
      </c>
      <c r="F57">
        <v>1</v>
      </c>
      <c r="G57">
        <v>7157832</v>
      </c>
      <c r="H57">
        <v>3</v>
      </c>
      <c r="I57" t="s">
        <v>288</v>
      </c>
      <c r="K57" t="s">
        <v>293</v>
      </c>
      <c r="L57">
        <v>1354</v>
      </c>
      <c r="N57">
        <v>1010</v>
      </c>
      <c r="O57" t="s">
        <v>98</v>
      </c>
      <c r="P57" t="s">
        <v>98</v>
      </c>
      <c r="Q57">
        <v>1</v>
      </c>
      <c r="Y57">
        <v>0</v>
      </c>
      <c r="AA57">
        <v>0</v>
      </c>
      <c r="AB57">
        <v>0</v>
      </c>
      <c r="AC57">
        <v>0</v>
      </c>
      <c r="AD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T57">
        <v>0</v>
      </c>
      <c r="AV57">
        <v>0</v>
      </c>
      <c r="AW57">
        <v>2</v>
      </c>
      <c r="AX57">
        <v>9741515</v>
      </c>
      <c r="AY57">
        <v>1</v>
      </c>
      <c r="AZ57">
        <v>0</v>
      </c>
      <c r="BA57">
        <v>48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B57">
        <v>0</v>
      </c>
    </row>
    <row r="58" spans="1:80" ht="12.75">
      <c r="A58">
        <f>ROW(Source!A84)</f>
        <v>84</v>
      </c>
      <c r="B58">
        <v>9741516</v>
      </c>
      <c r="C58">
        <v>9485288</v>
      </c>
      <c r="D58">
        <v>7179413</v>
      </c>
      <c r="E58">
        <v>7157832</v>
      </c>
      <c r="F58">
        <v>1</v>
      </c>
      <c r="G58">
        <v>7157832</v>
      </c>
      <c r="H58">
        <v>3</v>
      </c>
      <c r="I58" t="s">
        <v>288</v>
      </c>
      <c r="K58" t="s">
        <v>294</v>
      </c>
      <c r="L58">
        <v>1354</v>
      </c>
      <c r="N58">
        <v>1010</v>
      </c>
      <c r="O58" t="s">
        <v>98</v>
      </c>
      <c r="P58" t="s">
        <v>98</v>
      </c>
      <c r="Q58">
        <v>1</v>
      </c>
      <c r="Y58">
        <v>0</v>
      </c>
      <c r="AA58">
        <v>0</v>
      </c>
      <c r="AB58">
        <v>0</v>
      </c>
      <c r="AC58">
        <v>0</v>
      </c>
      <c r="AD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T58">
        <v>0</v>
      </c>
      <c r="AV58">
        <v>0</v>
      </c>
      <c r="AW58">
        <v>2</v>
      </c>
      <c r="AX58">
        <v>9741516</v>
      </c>
      <c r="AY58">
        <v>1</v>
      </c>
      <c r="AZ58">
        <v>0</v>
      </c>
      <c r="BA58">
        <v>49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B58">
        <v>0</v>
      </c>
    </row>
    <row r="59" spans="1:80" ht="12.75">
      <c r="A59">
        <f>ROW(Source!A86)</f>
        <v>86</v>
      </c>
      <c r="B59">
        <v>9741528</v>
      </c>
      <c r="C59">
        <v>9741526</v>
      </c>
      <c r="D59">
        <v>7252308</v>
      </c>
      <c r="E59">
        <v>1</v>
      </c>
      <c r="F59">
        <v>1</v>
      </c>
      <c r="G59">
        <v>7157832</v>
      </c>
      <c r="H59">
        <v>3</v>
      </c>
      <c r="I59" t="s">
        <v>142</v>
      </c>
      <c r="J59" t="s">
        <v>145</v>
      </c>
      <c r="K59" t="s">
        <v>143</v>
      </c>
      <c r="L59">
        <v>1303</v>
      </c>
      <c r="N59">
        <v>1003</v>
      </c>
      <c r="O59" t="s">
        <v>144</v>
      </c>
      <c r="P59" t="s">
        <v>144</v>
      </c>
      <c r="Q59">
        <v>1000</v>
      </c>
      <c r="Y59">
        <v>0.1</v>
      </c>
      <c r="AA59">
        <v>3984.91</v>
      </c>
      <c r="AB59">
        <v>0</v>
      </c>
      <c r="AC59">
        <v>0</v>
      </c>
      <c r="AD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T59">
        <v>0.1</v>
      </c>
      <c r="AV59">
        <v>0</v>
      </c>
      <c r="AW59">
        <v>1</v>
      </c>
      <c r="AX59">
        <v>-1</v>
      </c>
      <c r="AY59">
        <v>0</v>
      </c>
      <c r="AZ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B59">
        <v>0</v>
      </c>
    </row>
    <row r="60" spans="1:80" ht="12.75">
      <c r="A60">
        <f>ROW(Source!A88)</f>
        <v>88</v>
      </c>
      <c r="B60">
        <v>9741623</v>
      </c>
      <c r="C60">
        <v>9741621</v>
      </c>
      <c r="D60">
        <v>7242078</v>
      </c>
      <c r="E60">
        <v>1</v>
      </c>
      <c r="F60">
        <v>1</v>
      </c>
      <c r="G60">
        <v>7157832</v>
      </c>
      <c r="H60">
        <v>3</v>
      </c>
      <c r="I60" t="s">
        <v>187</v>
      </c>
      <c r="J60" t="s">
        <v>189</v>
      </c>
      <c r="K60" t="s">
        <v>188</v>
      </c>
      <c r="L60">
        <v>1301</v>
      </c>
      <c r="N60">
        <v>1003</v>
      </c>
      <c r="O60" t="s">
        <v>72</v>
      </c>
      <c r="P60" t="s">
        <v>72</v>
      </c>
      <c r="Q60">
        <v>1</v>
      </c>
      <c r="Y60">
        <v>100</v>
      </c>
      <c r="AA60">
        <v>2.67</v>
      </c>
      <c r="AB60">
        <v>0</v>
      </c>
      <c r="AC60">
        <v>0</v>
      </c>
      <c r="AD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T60">
        <v>100</v>
      </c>
      <c r="AV60">
        <v>0</v>
      </c>
      <c r="AW60">
        <v>1</v>
      </c>
      <c r="AX60">
        <v>-1</v>
      </c>
      <c r="AY60">
        <v>0</v>
      </c>
      <c r="AZ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B60">
        <v>0</v>
      </c>
    </row>
    <row r="61" spans="1:80" ht="12.75">
      <c r="A61">
        <f>ROW(Source!A90)</f>
        <v>90</v>
      </c>
      <c r="B61">
        <v>9741626</v>
      </c>
      <c r="C61">
        <v>9741624</v>
      </c>
      <c r="D61">
        <v>7252308</v>
      </c>
      <c r="E61">
        <v>1</v>
      </c>
      <c r="F61">
        <v>1</v>
      </c>
      <c r="G61">
        <v>7157832</v>
      </c>
      <c r="H61">
        <v>3</v>
      </c>
      <c r="I61" t="s">
        <v>142</v>
      </c>
      <c r="J61" t="s">
        <v>145</v>
      </c>
      <c r="K61" t="s">
        <v>143</v>
      </c>
      <c r="L61">
        <v>1303</v>
      </c>
      <c r="N61">
        <v>1003</v>
      </c>
      <c r="O61" t="s">
        <v>144</v>
      </c>
      <c r="P61" t="s">
        <v>144</v>
      </c>
      <c r="Q61">
        <v>1000</v>
      </c>
      <c r="Y61">
        <v>0.1</v>
      </c>
      <c r="AA61">
        <v>3984.91</v>
      </c>
      <c r="AB61">
        <v>0</v>
      </c>
      <c r="AC61">
        <v>0</v>
      </c>
      <c r="AD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T61">
        <v>0.1</v>
      </c>
      <c r="AV61">
        <v>0</v>
      </c>
      <c r="AW61">
        <v>1</v>
      </c>
      <c r="AX61">
        <v>-1</v>
      </c>
      <c r="AY61">
        <v>0</v>
      </c>
      <c r="AZ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B61">
        <v>0</v>
      </c>
    </row>
    <row r="62" spans="1:80" ht="12.75">
      <c r="A62">
        <f>ROW(Source!A93)</f>
        <v>93</v>
      </c>
      <c r="B62">
        <v>9741554</v>
      </c>
      <c r="C62">
        <v>9741552</v>
      </c>
      <c r="D62">
        <v>7245095</v>
      </c>
      <c r="E62">
        <v>1</v>
      </c>
      <c r="F62">
        <v>1</v>
      </c>
      <c r="G62">
        <v>7157832</v>
      </c>
      <c r="H62">
        <v>3</v>
      </c>
      <c r="I62" t="s">
        <v>200</v>
      </c>
      <c r="J62" t="s">
        <v>202</v>
      </c>
      <c r="K62" t="s">
        <v>201</v>
      </c>
      <c r="L62">
        <v>1354</v>
      </c>
      <c r="N62">
        <v>1010</v>
      </c>
      <c r="O62" t="s">
        <v>98</v>
      </c>
      <c r="P62" t="s">
        <v>98</v>
      </c>
      <c r="Q62">
        <v>1</v>
      </c>
      <c r="Y62">
        <v>1</v>
      </c>
      <c r="AA62">
        <v>89.58</v>
      </c>
      <c r="AB62">
        <v>0</v>
      </c>
      <c r="AC62">
        <v>0</v>
      </c>
      <c r="AD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T62">
        <v>1</v>
      </c>
      <c r="AV62">
        <v>0</v>
      </c>
      <c r="AW62">
        <v>1</v>
      </c>
      <c r="AX62">
        <v>-1</v>
      </c>
      <c r="AY62">
        <v>0</v>
      </c>
      <c r="AZ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B62">
        <v>0</v>
      </c>
    </row>
    <row r="63" spans="1:80" ht="12.75">
      <c r="A63">
        <f>ROW(Source!A95)</f>
        <v>95</v>
      </c>
      <c r="B63">
        <v>9741620</v>
      </c>
      <c r="C63">
        <v>9741596</v>
      </c>
      <c r="D63">
        <v>7248178</v>
      </c>
      <c r="E63">
        <v>1</v>
      </c>
      <c r="F63">
        <v>1</v>
      </c>
      <c r="G63">
        <v>7157832</v>
      </c>
      <c r="H63">
        <v>3</v>
      </c>
      <c r="I63" t="s">
        <v>208</v>
      </c>
      <c r="J63" t="s">
        <v>210</v>
      </c>
      <c r="K63" t="s">
        <v>209</v>
      </c>
      <c r="L63">
        <v>1354</v>
      </c>
      <c r="N63">
        <v>1010</v>
      </c>
      <c r="O63" t="s">
        <v>98</v>
      </c>
      <c r="P63" t="s">
        <v>98</v>
      </c>
      <c r="Q63">
        <v>1</v>
      </c>
      <c r="Y63">
        <v>1</v>
      </c>
      <c r="AA63">
        <v>384.6</v>
      </c>
      <c r="AB63">
        <v>0</v>
      </c>
      <c r="AC63">
        <v>0</v>
      </c>
      <c r="AD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T63">
        <v>1</v>
      </c>
      <c r="AV63">
        <v>0</v>
      </c>
      <c r="AW63">
        <v>1</v>
      </c>
      <c r="AX63">
        <v>-1</v>
      </c>
      <c r="AY63">
        <v>0</v>
      </c>
      <c r="AZ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B63">
        <v>0</v>
      </c>
    </row>
    <row r="64" spans="1:80" ht="12.75">
      <c r="A64">
        <f>ROW(Source!A134)</f>
        <v>134</v>
      </c>
      <c r="B64">
        <v>9741688</v>
      </c>
      <c r="C64">
        <v>9741687</v>
      </c>
      <c r="D64">
        <v>7157835</v>
      </c>
      <c r="E64">
        <v>7157832</v>
      </c>
      <c r="F64">
        <v>1</v>
      </c>
      <c r="G64">
        <v>7157832</v>
      </c>
      <c r="H64">
        <v>1</v>
      </c>
      <c r="I64" t="s">
        <v>247</v>
      </c>
      <c r="K64" t="s">
        <v>248</v>
      </c>
      <c r="L64">
        <v>1191</v>
      </c>
      <c r="N64">
        <v>1013</v>
      </c>
      <c r="O64" t="s">
        <v>249</v>
      </c>
      <c r="P64" t="s">
        <v>249</v>
      </c>
      <c r="Q64">
        <v>1</v>
      </c>
      <c r="Y64">
        <v>11.39</v>
      </c>
      <c r="AA64">
        <v>0</v>
      </c>
      <c r="AB64">
        <v>0</v>
      </c>
      <c r="AC64">
        <v>0</v>
      </c>
      <c r="AD64">
        <v>0</v>
      </c>
      <c r="AN64">
        <v>0</v>
      </c>
      <c r="AO64">
        <v>1</v>
      </c>
      <c r="AP64">
        <v>0</v>
      </c>
      <c r="AQ64">
        <v>0</v>
      </c>
      <c r="AR64">
        <v>0</v>
      </c>
      <c r="AT64">
        <v>11.39</v>
      </c>
      <c r="AV64">
        <v>1</v>
      </c>
      <c r="AW64">
        <v>2</v>
      </c>
      <c r="AX64">
        <v>9741688</v>
      </c>
      <c r="AY64">
        <v>1</v>
      </c>
      <c r="AZ64">
        <v>0</v>
      </c>
      <c r="BA64">
        <v>50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B64">
        <v>0</v>
      </c>
    </row>
    <row r="65" spans="1:80" ht="12.75">
      <c r="A65">
        <f>ROW(Source!A134)</f>
        <v>134</v>
      </c>
      <c r="B65">
        <v>9741689</v>
      </c>
      <c r="C65">
        <v>9741687</v>
      </c>
      <c r="D65">
        <v>7182702</v>
      </c>
      <c r="E65">
        <v>7157832</v>
      </c>
      <c r="F65">
        <v>1</v>
      </c>
      <c r="G65">
        <v>7157832</v>
      </c>
      <c r="H65">
        <v>3</v>
      </c>
      <c r="I65" t="s">
        <v>250</v>
      </c>
      <c r="K65" t="s">
        <v>251</v>
      </c>
      <c r="L65">
        <v>1348</v>
      </c>
      <c r="N65">
        <v>1009</v>
      </c>
      <c r="O65" t="s">
        <v>43</v>
      </c>
      <c r="P65" t="s">
        <v>43</v>
      </c>
      <c r="Q65">
        <v>1000</v>
      </c>
      <c r="Y65">
        <v>0.47</v>
      </c>
      <c r="AA65">
        <v>0</v>
      </c>
      <c r="AB65">
        <v>0</v>
      </c>
      <c r="AC65">
        <v>0</v>
      </c>
      <c r="AD65">
        <v>0</v>
      </c>
      <c r="AN65">
        <v>0</v>
      </c>
      <c r="AO65">
        <v>1</v>
      </c>
      <c r="AP65">
        <v>0</v>
      </c>
      <c r="AQ65">
        <v>0</v>
      </c>
      <c r="AR65">
        <v>0</v>
      </c>
      <c r="AT65">
        <v>0.47</v>
      </c>
      <c r="AV65">
        <v>0</v>
      </c>
      <c r="AW65">
        <v>2</v>
      </c>
      <c r="AX65">
        <v>9741689</v>
      </c>
      <c r="AY65">
        <v>1</v>
      </c>
      <c r="AZ65">
        <v>0</v>
      </c>
      <c r="BA65">
        <v>51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B65">
        <v>0</v>
      </c>
    </row>
    <row r="66" spans="1:80" ht="12.75">
      <c r="A66">
        <f>ROW(Source!A135)</f>
        <v>135</v>
      </c>
      <c r="B66">
        <v>9741680</v>
      </c>
      <c r="C66">
        <v>9741679</v>
      </c>
      <c r="D66">
        <v>7157835</v>
      </c>
      <c r="E66">
        <v>7157832</v>
      </c>
      <c r="F66">
        <v>1</v>
      </c>
      <c r="G66">
        <v>7157832</v>
      </c>
      <c r="H66">
        <v>1</v>
      </c>
      <c r="I66" t="s">
        <v>247</v>
      </c>
      <c r="K66" t="s">
        <v>248</v>
      </c>
      <c r="L66">
        <v>1191</v>
      </c>
      <c r="N66">
        <v>1013</v>
      </c>
      <c r="O66" t="s">
        <v>249</v>
      </c>
      <c r="P66" t="s">
        <v>249</v>
      </c>
      <c r="Q66">
        <v>1</v>
      </c>
      <c r="Y66">
        <v>43.93</v>
      </c>
      <c r="AA66">
        <v>0</v>
      </c>
      <c r="AB66">
        <v>0</v>
      </c>
      <c r="AC66">
        <v>0</v>
      </c>
      <c r="AD66">
        <v>0</v>
      </c>
      <c r="AN66">
        <v>0</v>
      </c>
      <c r="AO66">
        <v>1</v>
      </c>
      <c r="AP66">
        <v>1</v>
      </c>
      <c r="AQ66">
        <v>0</v>
      </c>
      <c r="AR66">
        <v>0</v>
      </c>
      <c r="AT66">
        <v>38.2</v>
      </c>
      <c r="AU66" t="s">
        <v>36</v>
      </c>
      <c r="AV66">
        <v>1</v>
      </c>
      <c r="AW66">
        <v>2</v>
      </c>
      <c r="AX66">
        <v>9741680</v>
      </c>
      <c r="AY66">
        <v>1</v>
      </c>
      <c r="AZ66">
        <v>0</v>
      </c>
      <c r="BA66">
        <v>52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B66">
        <v>0</v>
      </c>
    </row>
    <row r="67" spans="1:80" ht="12.75">
      <c r="A67">
        <f>ROW(Source!A135)</f>
        <v>135</v>
      </c>
      <c r="B67">
        <v>9741681</v>
      </c>
      <c r="C67">
        <v>9741679</v>
      </c>
      <c r="D67">
        <v>7159942</v>
      </c>
      <c r="E67">
        <v>7157832</v>
      </c>
      <c r="F67">
        <v>1</v>
      </c>
      <c r="G67">
        <v>7157832</v>
      </c>
      <c r="H67">
        <v>2</v>
      </c>
      <c r="I67" t="s">
        <v>252</v>
      </c>
      <c r="K67" t="s">
        <v>253</v>
      </c>
      <c r="L67">
        <v>1344</v>
      </c>
      <c r="N67">
        <v>1008</v>
      </c>
      <c r="O67" t="s">
        <v>254</v>
      </c>
      <c r="P67" t="s">
        <v>254</v>
      </c>
      <c r="Q67">
        <v>1</v>
      </c>
      <c r="Y67">
        <v>80.025</v>
      </c>
      <c r="AA67">
        <v>0</v>
      </c>
      <c r="AB67">
        <v>1</v>
      </c>
      <c r="AC67">
        <v>0</v>
      </c>
      <c r="AD67">
        <v>0</v>
      </c>
      <c r="AN67">
        <v>0</v>
      </c>
      <c r="AO67">
        <v>1</v>
      </c>
      <c r="AP67">
        <v>1</v>
      </c>
      <c r="AQ67">
        <v>0</v>
      </c>
      <c r="AR67">
        <v>0</v>
      </c>
      <c r="AT67">
        <v>64.02</v>
      </c>
      <c r="AU67" t="s">
        <v>35</v>
      </c>
      <c r="AV67">
        <v>0</v>
      </c>
      <c r="AW67">
        <v>2</v>
      </c>
      <c r="AX67">
        <v>9741681</v>
      </c>
      <c r="AY67">
        <v>1</v>
      </c>
      <c r="AZ67">
        <v>0</v>
      </c>
      <c r="BA67">
        <v>53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B67">
        <v>0</v>
      </c>
    </row>
    <row r="68" spans="1:80" ht="12.75">
      <c r="A68">
        <f>ROW(Source!A135)</f>
        <v>135</v>
      </c>
      <c r="B68">
        <v>9741684</v>
      </c>
      <c r="C68">
        <v>9741679</v>
      </c>
      <c r="D68">
        <v>7182707</v>
      </c>
      <c r="E68">
        <v>7157832</v>
      </c>
      <c r="F68">
        <v>1</v>
      </c>
      <c r="G68">
        <v>7157832</v>
      </c>
      <c r="H68">
        <v>3</v>
      </c>
      <c r="I68" t="s">
        <v>250</v>
      </c>
      <c r="K68" t="s">
        <v>279</v>
      </c>
      <c r="L68">
        <v>1344</v>
      </c>
      <c r="N68">
        <v>1008</v>
      </c>
      <c r="O68" t="s">
        <v>254</v>
      </c>
      <c r="P68" t="s">
        <v>254</v>
      </c>
      <c r="Q68">
        <v>1</v>
      </c>
      <c r="Y68">
        <v>0.98</v>
      </c>
      <c r="AA68">
        <v>1</v>
      </c>
      <c r="AB68">
        <v>0</v>
      </c>
      <c r="AC68">
        <v>0</v>
      </c>
      <c r="AD68">
        <v>0</v>
      </c>
      <c r="AN68">
        <v>0</v>
      </c>
      <c r="AO68">
        <v>1</v>
      </c>
      <c r="AP68">
        <v>0</v>
      </c>
      <c r="AQ68">
        <v>0</v>
      </c>
      <c r="AR68">
        <v>0</v>
      </c>
      <c r="AT68">
        <v>0.98</v>
      </c>
      <c r="AV68">
        <v>0</v>
      </c>
      <c r="AW68">
        <v>2</v>
      </c>
      <c r="AX68">
        <v>9741684</v>
      </c>
      <c r="AY68">
        <v>1</v>
      </c>
      <c r="AZ68">
        <v>0</v>
      </c>
      <c r="BA68">
        <v>54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B68">
        <v>0</v>
      </c>
    </row>
    <row r="69" spans="1:80" ht="12.75">
      <c r="A69">
        <f>ROW(Source!A135)</f>
        <v>135</v>
      </c>
      <c r="B69">
        <v>9741691</v>
      </c>
      <c r="C69">
        <v>9741679</v>
      </c>
      <c r="D69">
        <v>7232105</v>
      </c>
      <c r="E69">
        <v>1</v>
      </c>
      <c r="F69">
        <v>1</v>
      </c>
      <c r="G69">
        <v>7157832</v>
      </c>
      <c r="H69">
        <v>3</v>
      </c>
      <c r="I69" t="s">
        <v>216</v>
      </c>
      <c r="J69" t="s">
        <v>218</v>
      </c>
      <c r="K69" t="s">
        <v>217</v>
      </c>
      <c r="L69">
        <v>1348</v>
      </c>
      <c r="N69">
        <v>1009</v>
      </c>
      <c r="O69" t="s">
        <v>43</v>
      </c>
      <c r="P69" t="s">
        <v>43</v>
      </c>
      <c r="Q69">
        <v>1000</v>
      </c>
      <c r="Y69">
        <v>0.0463</v>
      </c>
      <c r="AA69">
        <v>43326.77</v>
      </c>
      <c r="AB69">
        <v>0</v>
      </c>
      <c r="AC69">
        <v>0</v>
      </c>
      <c r="AD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T69">
        <v>0.0463</v>
      </c>
      <c r="AV69">
        <v>0</v>
      </c>
      <c r="AW69">
        <v>1</v>
      </c>
      <c r="AX69">
        <v>-1</v>
      </c>
      <c r="AY69">
        <v>0</v>
      </c>
      <c r="AZ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B69">
        <v>0</v>
      </c>
    </row>
    <row r="70" spans="1:80" ht="12.75">
      <c r="A70">
        <f>ROW(Source!A135)</f>
        <v>135</v>
      </c>
      <c r="B70">
        <v>9741693</v>
      </c>
      <c r="C70">
        <v>9741679</v>
      </c>
      <c r="D70">
        <v>7232263</v>
      </c>
      <c r="E70">
        <v>1</v>
      </c>
      <c r="F70">
        <v>1</v>
      </c>
      <c r="G70">
        <v>7157832</v>
      </c>
      <c r="H70">
        <v>3</v>
      </c>
      <c r="I70" t="s">
        <v>219</v>
      </c>
      <c r="J70" t="s">
        <v>221</v>
      </c>
      <c r="K70" t="s">
        <v>220</v>
      </c>
      <c r="L70">
        <v>1327</v>
      </c>
      <c r="N70">
        <v>1005</v>
      </c>
      <c r="O70" t="s">
        <v>52</v>
      </c>
      <c r="P70" t="s">
        <v>52</v>
      </c>
      <c r="Q70">
        <v>1</v>
      </c>
      <c r="Y70">
        <v>107</v>
      </c>
      <c r="AA70">
        <v>106.73</v>
      </c>
      <c r="AB70">
        <v>0</v>
      </c>
      <c r="AC70">
        <v>0</v>
      </c>
      <c r="AD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T70">
        <v>107</v>
      </c>
      <c r="AV70">
        <v>0</v>
      </c>
      <c r="AW70">
        <v>1</v>
      </c>
      <c r="AX70">
        <v>-1</v>
      </c>
      <c r="AY70">
        <v>0</v>
      </c>
      <c r="AZ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B70">
        <v>0</v>
      </c>
    </row>
    <row r="71" spans="1:80" ht="12.75">
      <c r="A71">
        <f>ROW(Source!A138)</f>
        <v>138</v>
      </c>
      <c r="B71">
        <v>9741695</v>
      </c>
      <c r="C71">
        <v>9741694</v>
      </c>
      <c r="D71">
        <v>7157835</v>
      </c>
      <c r="E71">
        <v>7157832</v>
      </c>
      <c r="F71">
        <v>1</v>
      </c>
      <c r="G71">
        <v>7157832</v>
      </c>
      <c r="H71">
        <v>1</v>
      </c>
      <c r="I71" t="s">
        <v>247</v>
      </c>
      <c r="K71" t="s">
        <v>248</v>
      </c>
      <c r="L71">
        <v>1191</v>
      </c>
      <c r="N71">
        <v>1013</v>
      </c>
      <c r="O71" t="s">
        <v>249</v>
      </c>
      <c r="P71" t="s">
        <v>249</v>
      </c>
      <c r="Q71">
        <v>1</v>
      </c>
      <c r="Y71">
        <v>3.77</v>
      </c>
      <c r="AA71">
        <v>0</v>
      </c>
      <c r="AB71">
        <v>0</v>
      </c>
      <c r="AC71">
        <v>0</v>
      </c>
      <c r="AD71">
        <v>0</v>
      </c>
      <c r="AN71">
        <v>0</v>
      </c>
      <c r="AO71">
        <v>1</v>
      </c>
      <c r="AP71">
        <v>0</v>
      </c>
      <c r="AQ71">
        <v>0</v>
      </c>
      <c r="AR71">
        <v>0</v>
      </c>
      <c r="AT71">
        <v>3.77</v>
      </c>
      <c r="AV71">
        <v>1</v>
      </c>
      <c r="AW71">
        <v>2</v>
      </c>
      <c r="AX71">
        <v>9741695</v>
      </c>
      <c r="AY71">
        <v>1</v>
      </c>
      <c r="AZ71">
        <v>0</v>
      </c>
      <c r="BA71">
        <v>57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B71">
        <v>0</v>
      </c>
    </row>
    <row r="72" spans="1:80" ht="12.75">
      <c r="A72">
        <f>ROW(Source!A138)</f>
        <v>138</v>
      </c>
      <c r="B72">
        <v>9741696</v>
      </c>
      <c r="C72">
        <v>9741694</v>
      </c>
      <c r="D72">
        <v>7182702</v>
      </c>
      <c r="E72">
        <v>7157832</v>
      </c>
      <c r="F72">
        <v>1</v>
      </c>
      <c r="G72">
        <v>7157832</v>
      </c>
      <c r="H72">
        <v>3</v>
      </c>
      <c r="I72" t="s">
        <v>250</v>
      </c>
      <c r="K72" t="s">
        <v>251</v>
      </c>
      <c r="L72">
        <v>1348</v>
      </c>
      <c r="N72">
        <v>1009</v>
      </c>
      <c r="O72" t="s">
        <v>43</v>
      </c>
      <c r="P72" t="s">
        <v>43</v>
      </c>
      <c r="Q72">
        <v>1000</v>
      </c>
      <c r="Y72">
        <v>0.11</v>
      </c>
      <c r="AA72">
        <v>0</v>
      </c>
      <c r="AB72">
        <v>0</v>
      </c>
      <c r="AC72">
        <v>0</v>
      </c>
      <c r="AD72">
        <v>0</v>
      </c>
      <c r="AN72">
        <v>0</v>
      </c>
      <c r="AO72">
        <v>1</v>
      </c>
      <c r="AP72">
        <v>0</v>
      </c>
      <c r="AQ72">
        <v>0</v>
      </c>
      <c r="AR72">
        <v>0</v>
      </c>
      <c r="AT72">
        <v>0.11</v>
      </c>
      <c r="AV72">
        <v>0</v>
      </c>
      <c r="AW72">
        <v>2</v>
      </c>
      <c r="AX72">
        <v>9741696</v>
      </c>
      <c r="AY72">
        <v>1</v>
      </c>
      <c r="AZ72">
        <v>0</v>
      </c>
      <c r="BA72">
        <v>58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B72">
        <v>0</v>
      </c>
    </row>
    <row r="73" spans="1:80" ht="12.75">
      <c r="A73">
        <f>ROW(Source!A139)</f>
        <v>139</v>
      </c>
      <c r="B73">
        <v>9741698</v>
      </c>
      <c r="C73">
        <v>9741697</v>
      </c>
      <c r="D73">
        <v>7157835</v>
      </c>
      <c r="E73">
        <v>7157832</v>
      </c>
      <c r="F73">
        <v>1</v>
      </c>
      <c r="G73">
        <v>7157832</v>
      </c>
      <c r="H73">
        <v>1</v>
      </c>
      <c r="I73" t="s">
        <v>247</v>
      </c>
      <c r="K73" t="s">
        <v>248</v>
      </c>
      <c r="L73">
        <v>1191</v>
      </c>
      <c r="N73">
        <v>1013</v>
      </c>
      <c r="O73" t="s">
        <v>249</v>
      </c>
      <c r="P73" t="s">
        <v>249</v>
      </c>
      <c r="Q73">
        <v>1</v>
      </c>
      <c r="Y73">
        <v>8.7975</v>
      </c>
      <c r="AA73">
        <v>0</v>
      </c>
      <c r="AB73">
        <v>0</v>
      </c>
      <c r="AC73">
        <v>0</v>
      </c>
      <c r="AD73">
        <v>0</v>
      </c>
      <c r="AN73">
        <v>0</v>
      </c>
      <c r="AO73">
        <v>1</v>
      </c>
      <c r="AP73">
        <v>1</v>
      </c>
      <c r="AQ73">
        <v>0</v>
      </c>
      <c r="AR73">
        <v>0</v>
      </c>
      <c r="AT73">
        <v>7.65</v>
      </c>
      <c r="AU73" t="s">
        <v>36</v>
      </c>
      <c r="AV73">
        <v>1</v>
      </c>
      <c r="AW73">
        <v>2</v>
      </c>
      <c r="AX73">
        <v>9741698</v>
      </c>
      <c r="AY73">
        <v>1</v>
      </c>
      <c r="AZ73">
        <v>0</v>
      </c>
      <c r="BA73">
        <v>59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B73">
        <v>0</v>
      </c>
    </row>
    <row r="74" spans="1:80" ht="12.75">
      <c r="A74">
        <f>ROW(Source!A139)</f>
        <v>139</v>
      </c>
      <c r="B74">
        <v>9741699</v>
      </c>
      <c r="C74">
        <v>9741697</v>
      </c>
      <c r="D74">
        <v>7159942</v>
      </c>
      <c r="E74">
        <v>7157832</v>
      </c>
      <c r="F74">
        <v>1</v>
      </c>
      <c r="G74">
        <v>7157832</v>
      </c>
      <c r="H74">
        <v>2</v>
      </c>
      <c r="I74" t="s">
        <v>252</v>
      </c>
      <c r="K74" t="s">
        <v>253</v>
      </c>
      <c r="L74">
        <v>1344</v>
      </c>
      <c r="N74">
        <v>1008</v>
      </c>
      <c r="O74" t="s">
        <v>254</v>
      </c>
      <c r="P74" t="s">
        <v>254</v>
      </c>
      <c r="Q74">
        <v>1</v>
      </c>
      <c r="Y74">
        <v>7.45</v>
      </c>
      <c r="AA74">
        <v>0</v>
      </c>
      <c r="AB74">
        <v>1</v>
      </c>
      <c r="AC74">
        <v>0</v>
      </c>
      <c r="AD74">
        <v>0</v>
      </c>
      <c r="AN74">
        <v>0</v>
      </c>
      <c r="AO74">
        <v>1</v>
      </c>
      <c r="AP74">
        <v>1</v>
      </c>
      <c r="AQ74">
        <v>0</v>
      </c>
      <c r="AR74">
        <v>0</v>
      </c>
      <c r="AT74">
        <v>5.96</v>
      </c>
      <c r="AU74" t="s">
        <v>35</v>
      </c>
      <c r="AV74">
        <v>0</v>
      </c>
      <c r="AW74">
        <v>2</v>
      </c>
      <c r="AX74">
        <v>9741699</v>
      </c>
      <c r="AY74">
        <v>1</v>
      </c>
      <c r="AZ74">
        <v>0</v>
      </c>
      <c r="BA74">
        <v>60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B74">
        <v>0</v>
      </c>
    </row>
    <row r="75" spans="1:80" ht="12.75">
      <c r="A75">
        <f>ROW(Source!A139)</f>
        <v>139</v>
      </c>
      <c r="B75">
        <v>9741702</v>
      </c>
      <c r="C75">
        <v>9741697</v>
      </c>
      <c r="D75">
        <v>7182707</v>
      </c>
      <c r="E75">
        <v>7157832</v>
      </c>
      <c r="F75">
        <v>1</v>
      </c>
      <c r="G75">
        <v>7157832</v>
      </c>
      <c r="H75">
        <v>3</v>
      </c>
      <c r="I75" t="s">
        <v>250</v>
      </c>
      <c r="K75" t="s">
        <v>279</v>
      </c>
      <c r="L75">
        <v>1344</v>
      </c>
      <c r="N75">
        <v>1008</v>
      </c>
      <c r="O75" t="s">
        <v>254</v>
      </c>
      <c r="P75" t="s">
        <v>254</v>
      </c>
      <c r="Q75">
        <v>1</v>
      </c>
      <c r="Y75">
        <v>2.1</v>
      </c>
      <c r="AA75">
        <v>1</v>
      </c>
      <c r="AB75">
        <v>0</v>
      </c>
      <c r="AC75">
        <v>0</v>
      </c>
      <c r="AD75">
        <v>0</v>
      </c>
      <c r="AN75">
        <v>0</v>
      </c>
      <c r="AO75">
        <v>1</v>
      </c>
      <c r="AP75">
        <v>0</v>
      </c>
      <c r="AQ75">
        <v>0</v>
      </c>
      <c r="AR75">
        <v>0</v>
      </c>
      <c r="AT75">
        <v>2.1</v>
      </c>
      <c r="AV75">
        <v>0</v>
      </c>
      <c r="AW75">
        <v>2</v>
      </c>
      <c r="AX75">
        <v>9741702</v>
      </c>
      <c r="AY75">
        <v>1</v>
      </c>
      <c r="AZ75">
        <v>0</v>
      </c>
      <c r="BA75">
        <v>61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B75">
        <v>0</v>
      </c>
    </row>
    <row r="76" spans="1:80" ht="12.75">
      <c r="A76">
        <f>ROW(Source!A139)</f>
        <v>139</v>
      </c>
      <c r="B76">
        <v>9741700</v>
      </c>
      <c r="C76">
        <v>9741697</v>
      </c>
      <c r="D76">
        <v>7231843</v>
      </c>
      <c r="E76">
        <v>1</v>
      </c>
      <c r="F76">
        <v>1</v>
      </c>
      <c r="G76">
        <v>7157832</v>
      </c>
      <c r="H76">
        <v>3</v>
      </c>
      <c r="I76" t="s">
        <v>296</v>
      </c>
      <c r="J76" t="s">
        <v>297</v>
      </c>
      <c r="K76" t="s">
        <v>298</v>
      </c>
      <c r="L76">
        <v>1348</v>
      </c>
      <c r="N76">
        <v>1009</v>
      </c>
      <c r="O76" t="s">
        <v>43</v>
      </c>
      <c r="P76" t="s">
        <v>43</v>
      </c>
      <c r="Q76">
        <v>1000</v>
      </c>
      <c r="Y76">
        <v>0.00042</v>
      </c>
      <c r="AA76">
        <v>6521.42</v>
      </c>
      <c r="AB76">
        <v>0</v>
      </c>
      <c r="AC76">
        <v>0</v>
      </c>
      <c r="AD76">
        <v>0</v>
      </c>
      <c r="AN76">
        <v>0</v>
      </c>
      <c r="AO76">
        <v>1</v>
      </c>
      <c r="AP76">
        <v>0</v>
      </c>
      <c r="AQ76">
        <v>0</v>
      </c>
      <c r="AR76">
        <v>0</v>
      </c>
      <c r="AT76">
        <v>0.00042</v>
      </c>
      <c r="AV76">
        <v>0</v>
      </c>
      <c r="AW76">
        <v>2</v>
      </c>
      <c r="AX76">
        <v>9741700</v>
      </c>
      <c r="AY76">
        <v>1</v>
      </c>
      <c r="AZ76">
        <v>0</v>
      </c>
      <c r="BA76">
        <v>62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B76">
        <v>0</v>
      </c>
    </row>
    <row r="77" spans="1:80" ht="12.75">
      <c r="A77">
        <f>ROW(Source!A139)</f>
        <v>139</v>
      </c>
      <c r="B77">
        <v>9741705</v>
      </c>
      <c r="C77">
        <v>9741697</v>
      </c>
      <c r="D77">
        <v>7239991</v>
      </c>
      <c r="E77">
        <v>1</v>
      </c>
      <c r="F77">
        <v>1</v>
      </c>
      <c r="G77">
        <v>7157832</v>
      </c>
      <c r="H77">
        <v>3</v>
      </c>
      <c r="I77" t="s">
        <v>225</v>
      </c>
      <c r="J77" t="s">
        <v>227</v>
      </c>
      <c r="K77" t="s">
        <v>226</v>
      </c>
      <c r="L77">
        <v>1301</v>
      </c>
      <c r="N77">
        <v>1003</v>
      </c>
      <c r="O77" t="s">
        <v>72</v>
      </c>
      <c r="P77" t="s">
        <v>72</v>
      </c>
      <c r="Q77">
        <v>1</v>
      </c>
      <c r="Y77">
        <v>105</v>
      </c>
      <c r="AA77">
        <v>2.85</v>
      </c>
      <c r="AB77">
        <v>0</v>
      </c>
      <c r="AC77">
        <v>0</v>
      </c>
      <c r="AD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T77">
        <v>105</v>
      </c>
      <c r="AV77">
        <v>0</v>
      </c>
      <c r="AW77">
        <v>1</v>
      </c>
      <c r="AX77">
        <v>-1</v>
      </c>
      <c r="AY77">
        <v>0</v>
      </c>
      <c r="AZ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B77">
        <v>0</v>
      </c>
    </row>
    <row r="78" spans="1:80" ht="12.75">
      <c r="A78">
        <f>ROW(Source!A141)</f>
        <v>141</v>
      </c>
      <c r="B78">
        <v>9741707</v>
      </c>
      <c r="C78">
        <v>9741706</v>
      </c>
      <c r="D78">
        <v>7157835</v>
      </c>
      <c r="E78">
        <v>7157832</v>
      </c>
      <c r="F78">
        <v>1</v>
      </c>
      <c r="G78">
        <v>7157832</v>
      </c>
      <c r="H78">
        <v>1</v>
      </c>
      <c r="I78" t="s">
        <v>247</v>
      </c>
      <c r="K78" t="s">
        <v>248</v>
      </c>
      <c r="L78">
        <v>1191</v>
      </c>
      <c r="N78">
        <v>1013</v>
      </c>
      <c r="O78" t="s">
        <v>249</v>
      </c>
      <c r="P78" t="s">
        <v>249</v>
      </c>
      <c r="Q78">
        <v>1</v>
      </c>
      <c r="Y78">
        <v>44.9</v>
      </c>
      <c r="AA78">
        <v>0</v>
      </c>
      <c r="AB78">
        <v>0</v>
      </c>
      <c r="AC78">
        <v>0</v>
      </c>
      <c r="AD78">
        <v>0</v>
      </c>
      <c r="AN78">
        <v>0</v>
      </c>
      <c r="AO78">
        <v>1</v>
      </c>
      <c r="AP78">
        <v>0</v>
      </c>
      <c r="AQ78">
        <v>0</v>
      </c>
      <c r="AR78">
        <v>0</v>
      </c>
      <c r="AT78">
        <v>44.9</v>
      </c>
      <c r="AV78">
        <v>1</v>
      </c>
      <c r="AW78">
        <v>2</v>
      </c>
      <c r="AX78">
        <v>9741707</v>
      </c>
      <c r="AY78">
        <v>1</v>
      </c>
      <c r="AZ78">
        <v>0</v>
      </c>
      <c r="BA78">
        <v>64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B78">
        <v>0</v>
      </c>
    </row>
    <row r="79" spans="1:80" ht="12.75">
      <c r="A79">
        <f>ROW(Source!A141)</f>
        <v>141</v>
      </c>
      <c r="B79">
        <v>9741708</v>
      </c>
      <c r="C79">
        <v>9741706</v>
      </c>
      <c r="D79">
        <v>7159942</v>
      </c>
      <c r="E79">
        <v>7157832</v>
      </c>
      <c r="F79">
        <v>1</v>
      </c>
      <c r="G79">
        <v>7157832</v>
      </c>
      <c r="H79">
        <v>2</v>
      </c>
      <c r="I79" t="s">
        <v>252</v>
      </c>
      <c r="K79" t="s">
        <v>253</v>
      </c>
      <c r="L79">
        <v>1344</v>
      </c>
      <c r="N79">
        <v>1008</v>
      </c>
      <c r="O79" t="s">
        <v>254</v>
      </c>
      <c r="P79" t="s">
        <v>254</v>
      </c>
      <c r="Q79">
        <v>1</v>
      </c>
      <c r="Y79">
        <v>0.01</v>
      </c>
      <c r="AA79">
        <v>0</v>
      </c>
      <c r="AB79">
        <v>1</v>
      </c>
      <c r="AC79">
        <v>0</v>
      </c>
      <c r="AD79">
        <v>0</v>
      </c>
      <c r="AN79">
        <v>0</v>
      </c>
      <c r="AO79">
        <v>1</v>
      </c>
      <c r="AP79">
        <v>0</v>
      </c>
      <c r="AQ79">
        <v>0</v>
      </c>
      <c r="AR79">
        <v>0</v>
      </c>
      <c r="AT79">
        <v>0.01</v>
      </c>
      <c r="AV79">
        <v>0</v>
      </c>
      <c r="AW79">
        <v>2</v>
      </c>
      <c r="AX79">
        <v>9741708</v>
      </c>
      <c r="AY79">
        <v>1</v>
      </c>
      <c r="AZ79">
        <v>0</v>
      </c>
      <c r="BA79">
        <v>65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B79">
        <v>0</v>
      </c>
    </row>
    <row r="80" spans="1:80" ht="12.75">
      <c r="A80">
        <f>ROW(Source!A141)</f>
        <v>141</v>
      </c>
      <c r="B80">
        <v>9741712</v>
      </c>
      <c r="C80">
        <v>9741706</v>
      </c>
      <c r="D80">
        <v>7182707</v>
      </c>
      <c r="E80">
        <v>7157832</v>
      </c>
      <c r="F80">
        <v>1</v>
      </c>
      <c r="G80">
        <v>7157832</v>
      </c>
      <c r="H80">
        <v>3</v>
      </c>
      <c r="I80" t="s">
        <v>250</v>
      </c>
      <c r="K80" t="s">
        <v>279</v>
      </c>
      <c r="L80">
        <v>1344</v>
      </c>
      <c r="N80">
        <v>1008</v>
      </c>
      <c r="O80" t="s">
        <v>254</v>
      </c>
      <c r="P80" t="s">
        <v>254</v>
      </c>
      <c r="Q80">
        <v>1</v>
      </c>
      <c r="Y80">
        <v>4.83</v>
      </c>
      <c r="AA80">
        <v>1</v>
      </c>
      <c r="AB80">
        <v>0</v>
      </c>
      <c r="AC80">
        <v>0</v>
      </c>
      <c r="AD80">
        <v>0</v>
      </c>
      <c r="AN80">
        <v>0</v>
      </c>
      <c r="AO80">
        <v>1</v>
      </c>
      <c r="AP80">
        <v>0</v>
      </c>
      <c r="AQ80">
        <v>0</v>
      </c>
      <c r="AR80">
        <v>0</v>
      </c>
      <c r="AT80">
        <v>4.83</v>
      </c>
      <c r="AV80">
        <v>0</v>
      </c>
      <c r="AW80">
        <v>2</v>
      </c>
      <c r="AX80">
        <v>9741712</v>
      </c>
      <c r="AY80">
        <v>1</v>
      </c>
      <c r="AZ80">
        <v>0</v>
      </c>
      <c r="BA80">
        <v>66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B80">
        <v>0</v>
      </c>
    </row>
    <row r="81" spans="1:80" ht="12.75">
      <c r="A81">
        <f>ROW(Source!A141)</f>
        <v>141</v>
      </c>
      <c r="B81">
        <v>9741709</v>
      </c>
      <c r="C81">
        <v>9741706</v>
      </c>
      <c r="D81">
        <v>7233149</v>
      </c>
      <c r="E81">
        <v>1</v>
      </c>
      <c r="F81">
        <v>1</v>
      </c>
      <c r="G81">
        <v>7157832</v>
      </c>
      <c r="H81">
        <v>3</v>
      </c>
      <c r="I81" t="s">
        <v>280</v>
      </c>
      <c r="J81" t="s">
        <v>281</v>
      </c>
      <c r="K81" t="s">
        <v>282</v>
      </c>
      <c r="L81">
        <v>1348</v>
      </c>
      <c r="N81">
        <v>1009</v>
      </c>
      <c r="O81" t="s">
        <v>43</v>
      </c>
      <c r="P81" t="s">
        <v>43</v>
      </c>
      <c r="Q81">
        <v>1000</v>
      </c>
      <c r="Y81">
        <v>0.0109</v>
      </c>
      <c r="AA81">
        <v>2278.84</v>
      </c>
      <c r="AB81">
        <v>0</v>
      </c>
      <c r="AC81">
        <v>0</v>
      </c>
      <c r="AD81">
        <v>0</v>
      </c>
      <c r="AN81">
        <v>0</v>
      </c>
      <c r="AO81">
        <v>1</v>
      </c>
      <c r="AP81">
        <v>0</v>
      </c>
      <c r="AQ81">
        <v>0</v>
      </c>
      <c r="AR81">
        <v>0</v>
      </c>
      <c r="AT81">
        <v>0.0109</v>
      </c>
      <c r="AV81">
        <v>0</v>
      </c>
      <c r="AW81">
        <v>2</v>
      </c>
      <c r="AX81">
        <v>9741709</v>
      </c>
      <c r="AY81">
        <v>1</v>
      </c>
      <c r="AZ81">
        <v>0</v>
      </c>
      <c r="BA81">
        <v>67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B81">
        <v>0</v>
      </c>
    </row>
    <row r="82" spans="1:80" ht="12.75">
      <c r="A82">
        <f>ROW(Source!A141)</f>
        <v>141</v>
      </c>
      <c r="B82">
        <v>9741710</v>
      </c>
      <c r="C82">
        <v>9741706</v>
      </c>
      <c r="D82">
        <v>7231742</v>
      </c>
      <c r="E82">
        <v>1</v>
      </c>
      <c r="F82">
        <v>1</v>
      </c>
      <c r="G82">
        <v>7157832</v>
      </c>
      <c r="H82">
        <v>3</v>
      </c>
      <c r="I82" t="s">
        <v>299</v>
      </c>
      <c r="J82" t="s">
        <v>300</v>
      </c>
      <c r="K82" t="s">
        <v>301</v>
      </c>
      <c r="L82">
        <v>1348</v>
      </c>
      <c r="N82">
        <v>1009</v>
      </c>
      <c r="O82" t="s">
        <v>43</v>
      </c>
      <c r="P82" t="s">
        <v>43</v>
      </c>
      <c r="Q82">
        <v>1000</v>
      </c>
      <c r="Y82">
        <v>0.024</v>
      </c>
      <c r="AA82">
        <v>23397.4</v>
      </c>
      <c r="AB82">
        <v>0</v>
      </c>
      <c r="AC82">
        <v>0</v>
      </c>
      <c r="AD82">
        <v>0</v>
      </c>
      <c r="AN82">
        <v>0</v>
      </c>
      <c r="AO82">
        <v>1</v>
      </c>
      <c r="AP82">
        <v>0</v>
      </c>
      <c r="AQ82">
        <v>0</v>
      </c>
      <c r="AR82">
        <v>0</v>
      </c>
      <c r="AT82">
        <v>0.024</v>
      </c>
      <c r="AV82">
        <v>0</v>
      </c>
      <c r="AW82">
        <v>2</v>
      </c>
      <c r="AX82">
        <v>9741710</v>
      </c>
      <c r="AY82">
        <v>1</v>
      </c>
      <c r="AZ82">
        <v>0</v>
      </c>
      <c r="BA82">
        <v>68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B82">
        <v>0</v>
      </c>
    </row>
    <row r="83" spans="1:80" ht="12.75">
      <c r="A83">
        <f>ROW(Source!A141)</f>
        <v>141</v>
      </c>
      <c r="B83">
        <v>9741711</v>
      </c>
      <c r="C83">
        <v>9741706</v>
      </c>
      <c r="D83">
        <v>7164176</v>
      </c>
      <c r="E83">
        <v>7157832</v>
      </c>
      <c r="F83">
        <v>1</v>
      </c>
      <c r="G83">
        <v>7157832</v>
      </c>
      <c r="H83">
        <v>3</v>
      </c>
      <c r="I83" t="s">
        <v>286</v>
      </c>
      <c r="K83" t="s">
        <v>287</v>
      </c>
      <c r="L83">
        <v>1348</v>
      </c>
      <c r="N83">
        <v>1009</v>
      </c>
      <c r="O83" t="s">
        <v>43</v>
      </c>
      <c r="P83" t="s">
        <v>43</v>
      </c>
      <c r="Q83">
        <v>1000</v>
      </c>
      <c r="Y83">
        <v>0.002</v>
      </c>
      <c r="AA83">
        <v>20190.0005</v>
      </c>
      <c r="AB83">
        <v>0</v>
      </c>
      <c r="AC83">
        <v>0</v>
      </c>
      <c r="AD83">
        <v>0</v>
      </c>
      <c r="AN83">
        <v>0</v>
      </c>
      <c r="AO83">
        <v>1</v>
      </c>
      <c r="AP83">
        <v>0</v>
      </c>
      <c r="AQ83">
        <v>0</v>
      </c>
      <c r="AR83">
        <v>0</v>
      </c>
      <c r="AT83">
        <v>0.002</v>
      </c>
      <c r="AV83">
        <v>0</v>
      </c>
      <c r="AW83">
        <v>2</v>
      </c>
      <c r="AX83">
        <v>9741711</v>
      </c>
      <c r="AY83">
        <v>1</v>
      </c>
      <c r="AZ83">
        <v>0</v>
      </c>
      <c r="BA83">
        <v>69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B83">
        <v>0</v>
      </c>
    </row>
    <row r="84" spans="1:80" ht="12.75">
      <c r="A84">
        <f>ROW(Source!A142)</f>
        <v>142</v>
      </c>
      <c r="B84">
        <v>9741716</v>
      </c>
      <c r="C84">
        <v>9741714</v>
      </c>
      <c r="D84">
        <v>7157835</v>
      </c>
      <c r="E84">
        <v>7157832</v>
      </c>
      <c r="F84">
        <v>1</v>
      </c>
      <c r="G84">
        <v>7157832</v>
      </c>
      <c r="H84">
        <v>1</v>
      </c>
      <c r="I84" t="s">
        <v>247</v>
      </c>
      <c r="K84" t="s">
        <v>248</v>
      </c>
      <c r="L84">
        <v>1191</v>
      </c>
      <c r="N84">
        <v>1013</v>
      </c>
      <c r="O84" t="s">
        <v>249</v>
      </c>
      <c r="P84" t="s">
        <v>249</v>
      </c>
      <c r="Q84">
        <v>1</v>
      </c>
      <c r="Y84">
        <v>1.02</v>
      </c>
      <c r="AA84">
        <v>0</v>
      </c>
      <c r="AB84">
        <v>0</v>
      </c>
      <c r="AC84">
        <v>0</v>
      </c>
      <c r="AD84">
        <v>0</v>
      </c>
      <c r="AN84">
        <v>0</v>
      </c>
      <c r="AO84">
        <v>1</v>
      </c>
      <c r="AP84">
        <v>0</v>
      </c>
      <c r="AQ84">
        <v>0</v>
      </c>
      <c r="AR84">
        <v>0</v>
      </c>
      <c r="AT84">
        <v>1.02</v>
      </c>
      <c r="AV84">
        <v>1</v>
      </c>
      <c r="AW84">
        <v>2</v>
      </c>
      <c r="AX84">
        <v>9741716</v>
      </c>
      <c r="AY84">
        <v>1</v>
      </c>
      <c r="AZ84">
        <v>0</v>
      </c>
      <c r="BA84">
        <v>70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B84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70"/>
  <sheetViews>
    <sheetView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ROW(Source!A28)</f>
        <v>28</v>
      </c>
      <c r="B1">
        <v>9485072</v>
      </c>
      <c r="C1">
        <v>9485068</v>
      </c>
      <c r="D1">
        <v>7157835</v>
      </c>
      <c r="E1">
        <v>7157832</v>
      </c>
      <c r="F1">
        <v>1</v>
      </c>
      <c r="G1">
        <v>7157832</v>
      </c>
      <c r="H1">
        <v>1</v>
      </c>
      <c r="I1" t="s">
        <v>247</v>
      </c>
      <c r="K1" t="s">
        <v>248</v>
      </c>
      <c r="L1">
        <v>1191</v>
      </c>
      <c r="N1">
        <v>1013</v>
      </c>
      <c r="O1" t="s">
        <v>249</v>
      </c>
      <c r="P1" t="s">
        <v>249</v>
      </c>
      <c r="Q1">
        <v>1</v>
      </c>
      <c r="X1">
        <v>11.39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1</v>
      </c>
      <c r="AG1">
        <v>11.39</v>
      </c>
      <c r="AH1">
        <v>2</v>
      </c>
      <c r="AI1">
        <v>9485072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ROW(Source!A28)</f>
        <v>28</v>
      </c>
      <c r="B2">
        <v>9485073</v>
      </c>
      <c r="C2">
        <v>9485068</v>
      </c>
      <c r="D2">
        <v>7182702</v>
      </c>
      <c r="E2">
        <v>7157832</v>
      </c>
      <c r="F2">
        <v>1</v>
      </c>
      <c r="G2">
        <v>7157832</v>
      </c>
      <c r="H2">
        <v>3</v>
      </c>
      <c r="I2" t="s">
        <v>250</v>
      </c>
      <c r="K2" t="s">
        <v>251</v>
      </c>
      <c r="L2">
        <v>1348</v>
      </c>
      <c r="N2">
        <v>1009</v>
      </c>
      <c r="O2" t="s">
        <v>43</v>
      </c>
      <c r="P2" t="s">
        <v>43</v>
      </c>
      <c r="Q2">
        <v>1000</v>
      </c>
      <c r="X2">
        <v>0.47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0</v>
      </c>
      <c r="AG2">
        <v>0.47</v>
      </c>
      <c r="AH2">
        <v>2</v>
      </c>
      <c r="AI2">
        <v>9485073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ROW(Source!A29)</f>
        <v>29</v>
      </c>
      <c r="B3">
        <v>9485074</v>
      </c>
      <c r="C3">
        <v>9485069</v>
      </c>
      <c r="D3">
        <v>7157835</v>
      </c>
      <c r="E3">
        <v>7157832</v>
      </c>
      <c r="F3">
        <v>1</v>
      </c>
      <c r="G3">
        <v>7157832</v>
      </c>
      <c r="H3">
        <v>1</v>
      </c>
      <c r="I3" t="s">
        <v>247</v>
      </c>
      <c r="K3" t="s">
        <v>248</v>
      </c>
      <c r="L3">
        <v>1191</v>
      </c>
      <c r="N3">
        <v>1013</v>
      </c>
      <c r="O3" t="s">
        <v>249</v>
      </c>
      <c r="P3" t="s">
        <v>249</v>
      </c>
      <c r="Q3">
        <v>1</v>
      </c>
      <c r="X3">
        <v>3.77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1</v>
      </c>
      <c r="AG3">
        <v>3.77</v>
      </c>
      <c r="AH3">
        <v>2</v>
      </c>
      <c r="AI3">
        <v>9485074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ROW(Source!A29)</f>
        <v>29</v>
      </c>
      <c r="B4">
        <v>9485075</v>
      </c>
      <c r="C4">
        <v>9485069</v>
      </c>
      <c r="D4">
        <v>7182702</v>
      </c>
      <c r="E4">
        <v>7157832</v>
      </c>
      <c r="F4">
        <v>1</v>
      </c>
      <c r="G4">
        <v>7157832</v>
      </c>
      <c r="H4">
        <v>3</v>
      </c>
      <c r="I4" t="s">
        <v>250</v>
      </c>
      <c r="K4" t="s">
        <v>251</v>
      </c>
      <c r="L4">
        <v>1348</v>
      </c>
      <c r="N4">
        <v>1009</v>
      </c>
      <c r="O4" t="s">
        <v>43</v>
      </c>
      <c r="P4" t="s">
        <v>43</v>
      </c>
      <c r="Q4">
        <v>1000</v>
      </c>
      <c r="X4">
        <v>0.11</v>
      </c>
      <c r="Y4">
        <v>0</v>
      </c>
      <c r="Z4">
        <v>0</v>
      </c>
      <c r="AA4">
        <v>0</v>
      </c>
      <c r="AB4">
        <v>0</v>
      </c>
      <c r="AC4">
        <v>0</v>
      </c>
      <c r="AD4">
        <v>1</v>
      </c>
      <c r="AE4">
        <v>0</v>
      </c>
      <c r="AG4">
        <v>0.11</v>
      </c>
      <c r="AH4">
        <v>2</v>
      </c>
      <c r="AI4">
        <v>9485075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ROW(Source!A30)</f>
        <v>30</v>
      </c>
      <c r="B5">
        <v>9485076</v>
      </c>
      <c r="C5">
        <v>9485070</v>
      </c>
      <c r="D5">
        <v>7157835</v>
      </c>
      <c r="E5">
        <v>7157832</v>
      </c>
      <c r="F5">
        <v>1</v>
      </c>
      <c r="G5">
        <v>7157832</v>
      </c>
      <c r="H5">
        <v>1</v>
      </c>
      <c r="I5" t="s">
        <v>247</v>
      </c>
      <c r="K5" t="s">
        <v>248</v>
      </c>
      <c r="L5">
        <v>1191</v>
      </c>
      <c r="N5">
        <v>1013</v>
      </c>
      <c r="O5" t="s">
        <v>249</v>
      </c>
      <c r="P5" t="s">
        <v>249</v>
      </c>
      <c r="Q5">
        <v>1</v>
      </c>
      <c r="X5">
        <v>84.08</v>
      </c>
      <c r="Y5">
        <v>0</v>
      </c>
      <c r="Z5">
        <v>0</v>
      </c>
      <c r="AA5">
        <v>0</v>
      </c>
      <c r="AB5">
        <v>0</v>
      </c>
      <c r="AC5">
        <v>0</v>
      </c>
      <c r="AD5">
        <v>1</v>
      </c>
      <c r="AE5">
        <v>1</v>
      </c>
      <c r="AF5" t="s">
        <v>36</v>
      </c>
      <c r="AG5">
        <v>96.692</v>
      </c>
      <c r="AH5">
        <v>2</v>
      </c>
      <c r="AI5">
        <v>9485076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ROW(Source!A30)</f>
        <v>30</v>
      </c>
      <c r="B6">
        <v>9485079</v>
      </c>
      <c r="C6">
        <v>9485070</v>
      </c>
      <c r="D6">
        <v>7159942</v>
      </c>
      <c r="E6">
        <v>7157832</v>
      </c>
      <c r="F6">
        <v>1</v>
      </c>
      <c r="G6">
        <v>7157832</v>
      </c>
      <c r="H6">
        <v>2</v>
      </c>
      <c r="I6" t="s">
        <v>252</v>
      </c>
      <c r="K6" t="s">
        <v>253</v>
      </c>
      <c r="L6">
        <v>1344</v>
      </c>
      <c r="N6">
        <v>1008</v>
      </c>
      <c r="O6" t="s">
        <v>254</v>
      </c>
      <c r="P6" t="s">
        <v>254</v>
      </c>
      <c r="Q6">
        <v>1</v>
      </c>
      <c r="X6">
        <v>25.96</v>
      </c>
      <c r="Y6">
        <v>0</v>
      </c>
      <c r="Z6">
        <v>1</v>
      </c>
      <c r="AA6">
        <v>0</v>
      </c>
      <c r="AB6">
        <v>0</v>
      </c>
      <c r="AC6">
        <v>0</v>
      </c>
      <c r="AD6">
        <v>1</v>
      </c>
      <c r="AE6">
        <v>0</v>
      </c>
      <c r="AF6" t="s">
        <v>35</v>
      </c>
      <c r="AG6">
        <v>32.45</v>
      </c>
      <c r="AH6">
        <v>2</v>
      </c>
      <c r="AI6">
        <v>9485079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ROW(Source!A30)</f>
        <v>30</v>
      </c>
      <c r="B7">
        <v>9485077</v>
      </c>
      <c r="C7">
        <v>9485070</v>
      </c>
      <c r="D7">
        <v>7231445</v>
      </c>
      <c r="E7">
        <v>1</v>
      </c>
      <c r="F7">
        <v>1</v>
      </c>
      <c r="G7">
        <v>7157832</v>
      </c>
      <c r="H7">
        <v>2</v>
      </c>
      <c r="I7" t="s">
        <v>255</v>
      </c>
      <c r="J7" t="s">
        <v>256</v>
      </c>
      <c r="K7" t="s">
        <v>257</v>
      </c>
      <c r="L7">
        <v>1368</v>
      </c>
      <c r="N7">
        <v>1011</v>
      </c>
      <c r="O7" t="s">
        <v>258</v>
      </c>
      <c r="P7" t="s">
        <v>258</v>
      </c>
      <c r="Q7">
        <v>1</v>
      </c>
      <c r="X7">
        <v>27.09</v>
      </c>
      <c r="Y7">
        <v>0</v>
      </c>
      <c r="Z7">
        <v>2.36</v>
      </c>
      <c r="AA7">
        <v>0.1</v>
      </c>
      <c r="AB7">
        <v>0</v>
      </c>
      <c r="AC7">
        <v>0</v>
      </c>
      <c r="AD7">
        <v>1</v>
      </c>
      <c r="AE7">
        <v>0</v>
      </c>
      <c r="AF7" t="s">
        <v>35</v>
      </c>
      <c r="AG7">
        <v>33.8625</v>
      </c>
      <c r="AH7">
        <v>2</v>
      </c>
      <c r="AI7">
        <v>9485077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ROW(Source!A30)</f>
        <v>30</v>
      </c>
      <c r="B8">
        <v>9485078</v>
      </c>
      <c r="C8">
        <v>9485070</v>
      </c>
      <c r="D8">
        <v>7231507</v>
      </c>
      <c r="E8">
        <v>1</v>
      </c>
      <c r="F8">
        <v>1</v>
      </c>
      <c r="G8">
        <v>7157832</v>
      </c>
      <c r="H8">
        <v>2</v>
      </c>
      <c r="I8" t="s">
        <v>259</v>
      </c>
      <c r="J8" t="s">
        <v>260</v>
      </c>
      <c r="K8" t="s">
        <v>261</v>
      </c>
      <c r="L8">
        <v>1368</v>
      </c>
      <c r="N8">
        <v>1011</v>
      </c>
      <c r="O8" t="s">
        <v>258</v>
      </c>
      <c r="P8" t="s">
        <v>258</v>
      </c>
      <c r="Q8">
        <v>1</v>
      </c>
      <c r="X8">
        <v>0.31</v>
      </c>
      <c r="Y8">
        <v>0</v>
      </c>
      <c r="Z8">
        <v>31.85</v>
      </c>
      <c r="AA8">
        <v>14.89</v>
      </c>
      <c r="AB8">
        <v>0</v>
      </c>
      <c r="AC8">
        <v>0</v>
      </c>
      <c r="AD8">
        <v>1</v>
      </c>
      <c r="AE8">
        <v>0</v>
      </c>
      <c r="AF8" t="s">
        <v>35</v>
      </c>
      <c r="AG8">
        <v>0.3875</v>
      </c>
      <c r="AH8">
        <v>2</v>
      </c>
      <c r="AI8">
        <v>9485078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ROW(Source!A30)</f>
        <v>30</v>
      </c>
      <c r="B9">
        <v>9485080</v>
      </c>
      <c r="C9">
        <v>9485070</v>
      </c>
      <c r="D9">
        <v>7231827</v>
      </c>
      <c r="E9">
        <v>1</v>
      </c>
      <c r="F9">
        <v>1</v>
      </c>
      <c r="G9">
        <v>7157832</v>
      </c>
      <c r="H9">
        <v>3</v>
      </c>
      <c r="I9" t="s">
        <v>262</v>
      </c>
      <c r="J9" t="s">
        <v>263</v>
      </c>
      <c r="K9" t="s">
        <v>264</v>
      </c>
      <c r="L9">
        <v>1339</v>
      </c>
      <c r="N9">
        <v>1007</v>
      </c>
      <c r="O9" t="s">
        <v>265</v>
      </c>
      <c r="P9" t="s">
        <v>265</v>
      </c>
      <c r="Q9">
        <v>1</v>
      </c>
      <c r="X9">
        <v>0.133</v>
      </c>
      <c r="Y9">
        <v>7.07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G9">
        <v>0.133</v>
      </c>
      <c r="AH9">
        <v>2</v>
      </c>
      <c r="AI9">
        <v>9485080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ROW(Source!A30)</f>
        <v>30</v>
      </c>
      <c r="B10">
        <v>9485081</v>
      </c>
      <c r="C10">
        <v>9485070</v>
      </c>
      <c r="D10">
        <v>7234084</v>
      </c>
      <c r="E10">
        <v>1</v>
      </c>
      <c r="F10">
        <v>1</v>
      </c>
      <c r="G10">
        <v>7157832</v>
      </c>
      <c r="H10">
        <v>3</v>
      </c>
      <c r="I10" t="s">
        <v>266</v>
      </c>
      <c r="J10" t="s">
        <v>267</v>
      </c>
      <c r="K10" t="s">
        <v>268</v>
      </c>
      <c r="L10">
        <v>1348</v>
      </c>
      <c r="N10">
        <v>1009</v>
      </c>
      <c r="O10" t="s">
        <v>43</v>
      </c>
      <c r="P10" t="s">
        <v>43</v>
      </c>
      <c r="Q10">
        <v>1000</v>
      </c>
      <c r="X10">
        <v>0.01</v>
      </c>
      <c r="Y10">
        <v>69883.65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G10">
        <v>0.01</v>
      </c>
      <c r="AH10">
        <v>2</v>
      </c>
      <c r="AI10">
        <v>9485081</v>
      </c>
      <c r="AJ10">
        <v>11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ROW(Source!A30)</f>
        <v>30</v>
      </c>
      <c r="B11">
        <v>9485082</v>
      </c>
      <c r="C11">
        <v>9485070</v>
      </c>
      <c r="D11">
        <v>8732868</v>
      </c>
      <c r="E11">
        <v>7157832</v>
      </c>
      <c r="F11">
        <v>1</v>
      </c>
      <c r="G11">
        <v>7157832</v>
      </c>
      <c r="H11">
        <v>3</v>
      </c>
      <c r="I11" t="s">
        <v>302</v>
      </c>
      <c r="K11" t="s">
        <v>303</v>
      </c>
      <c r="L11">
        <v>1348</v>
      </c>
      <c r="N11">
        <v>1009</v>
      </c>
      <c r="O11" t="s">
        <v>43</v>
      </c>
      <c r="P11" t="s">
        <v>43</v>
      </c>
      <c r="Q11">
        <v>1000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G11">
        <v>0</v>
      </c>
      <c r="AH11">
        <v>3</v>
      </c>
      <c r="AI11">
        <v>-1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ROW(Source!A30)</f>
        <v>30</v>
      </c>
      <c r="B12">
        <v>9485083</v>
      </c>
      <c r="C12">
        <v>9485070</v>
      </c>
      <c r="D12">
        <v>8732869</v>
      </c>
      <c r="E12">
        <v>7157832</v>
      </c>
      <c r="F12">
        <v>1</v>
      </c>
      <c r="G12">
        <v>7157832</v>
      </c>
      <c r="H12">
        <v>3</v>
      </c>
      <c r="I12" t="s">
        <v>304</v>
      </c>
      <c r="K12" t="s">
        <v>305</v>
      </c>
      <c r="L12">
        <v>1348</v>
      </c>
      <c r="N12">
        <v>1009</v>
      </c>
      <c r="O12" t="s">
        <v>43</v>
      </c>
      <c r="P12" t="s">
        <v>43</v>
      </c>
      <c r="Q12">
        <v>1000</v>
      </c>
      <c r="X12">
        <v>0.47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G12">
        <v>0.47</v>
      </c>
      <c r="AH12">
        <v>3</v>
      </c>
      <c r="AI12">
        <v>-1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ROW(Source!A30)</f>
        <v>30</v>
      </c>
      <c r="B13">
        <v>9485084</v>
      </c>
      <c r="C13">
        <v>9485070</v>
      </c>
      <c r="D13">
        <v>7178840</v>
      </c>
      <c r="E13">
        <v>7157832</v>
      </c>
      <c r="F13">
        <v>1</v>
      </c>
      <c r="G13">
        <v>7157832</v>
      </c>
      <c r="H13">
        <v>3</v>
      </c>
      <c r="I13" t="s">
        <v>306</v>
      </c>
      <c r="K13" t="s">
        <v>307</v>
      </c>
      <c r="L13">
        <v>1327</v>
      </c>
      <c r="N13">
        <v>1005</v>
      </c>
      <c r="O13" t="s">
        <v>52</v>
      </c>
      <c r="P13" t="s">
        <v>52</v>
      </c>
      <c r="Q13">
        <v>1</v>
      </c>
      <c r="X13">
        <v>102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G13">
        <v>102</v>
      </c>
      <c r="AH13">
        <v>3</v>
      </c>
      <c r="AI13">
        <v>-1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ROW(Source!A34)</f>
        <v>34</v>
      </c>
      <c r="B14">
        <v>9485094</v>
      </c>
      <c r="C14">
        <v>9485071</v>
      </c>
      <c r="D14">
        <v>7157835</v>
      </c>
      <c r="E14">
        <v>7157832</v>
      </c>
      <c r="F14">
        <v>1</v>
      </c>
      <c r="G14">
        <v>7157832</v>
      </c>
      <c r="H14">
        <v>1</v>
      </c>
      <c r="I14" t="s">
        <v>247</v>
      </c>
      <c r="K14" t="s">
        <v>248</v>
      </c>
      <c r="L14">
        <v>1191</v>
      </c>
      <c r="N14">
        <v>1013</v>
      </c>
      <c r="O14" t="s">
        <v>249</v>
      </c>
      <c r="P14" t="s">
        <v>249</v>
      </c>
      <c r="Q14">
        <v>1</v>
      </c>
      <c r="X14">
        <v>29.18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1</v>
      </c>
      <c r="AF14" t="s">
        <v>36</v>
      </c>
      <c r="AG14">
        <v>33.556999999999995</v>
      </c>
      <c r="AH14">
        <v>2</v>
      </c>
      <c r="AI14">
        <v>9485094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ROW(Source!A34)</f>
        <v>34</v>
      </c>
      <c r="B15">
        <v>9485096</v>
      </c>
      <c r="C15">
        <v>9485071</v>
      </c>
      <c r="D15">
        <v>7159942</v>
      </c>
      <c r="E15">
        <v>7157832</v>
      </c>
      <c r="F15">
        <v>1</v>
      </c>
      <c r="G15">
        <v>7157832</v>
      </c>
      <c r="H15">
        <v>2</v>
      </c>
      <c r="I15" t="s">
        <v>252</v>
      </c>
      <c r="K15" t="s">
        <v>253</v>
      </c>
      <c r="L15">
        <v>1344</v>
      </c>
      <c r="N15">
        <v>1008</v>
      </c>
      <c r="O15" t="s">
        <v>254</v>
      </c>
      <c r="P15" t="s">
        <v>254</v>
      </c>
      <c r="Q15">
        <v>1</v>
      </c>
      <c r="X15">
        <v>1.96</v>
      </c>
      <c r="Y15">
        <v>0</v>
      </c>
      <c r="Z15">
        <v>1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35</v>
      </c>
      <c r="AG15">
        <v>2.45</v>
      </c>
      <c r="AH15">
        <v>2</v>
      </c>
      <c r="AI15">
        <v>9485096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ROW(Source!A34)</f>
        <v>34</v>
      </c>
      <c r="B16">
        <v>9485095</v>
      </c>
      <c r="C16">
        <v>9485071</v>
      </c>
      <c r="D16">
        <v>7231445</v>
      </c>
      <c r="E16">
        <v>1</v>
      </c>
      <c r="F16">
        <v>1</v>
      </c>
      <c r="G16">
        <v>7157832</v>
      </c>
      <c r="H16">
        <v>2</v>
      </c>
      <c r="I16" t="s">
        <v>255</v>
      </c>
      <c r="J16" t="s">
        <v>256</v>
      </c>
      <c r="K16" t="s">
        <v>257</v>
      </c>
      <c r="L16">
        <v>1368</v>
      </c>
      <c r="N16">
        <v>1011</v>
      </c>
      <c r="O16" t="s">
        <v>258</v>
      </c>
      <c r="P16" t="s">
        <v>258</v>
      </c>
      <c r="Q16">
        <v>1</v>
      </c>
      <c r="X16">
        <v>0.17</v>
      </c>
      <c r="Y16">
        <v>0</v>
      </c>
      <c r="Z16">
        <v>2.36</v>
      </c>
      <c r="AA16">
        <v>0.1</v>
      </c>
      <c r="AB16">
        <v>0</v>
      </c>
      <c r="AC16">
        <v>0</v>
      </c>
      <c r="AD16">
        <v>1</v>
      </c>
      <c r="AE16">
        <v>0</v>
      </c>
      <c r="AF16" t="s">
        <v>35</v>
      </c>
      <c r="AG16">
        <v>0.2125</v>
      </c>
      <c r="AH16">
        <v>2</v>
      </c>
      <c r="AI16">
        <v>9485095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ROW(Source!A34)</f>
        <v>34</v>
      </c>
      <c r="B17">
        <v>9485097</v>
      </c>
      <c r="C17">
        <v>9485071</v>
      </c>
      <c r="D17">
        <v>7231827</v>
      </c>
      <c r="E17">
        <v>1</v>
      </c>
      <c r="F17">
        <v>1</v>
      </c>
      <c r="G17">
        <v>7157832</v>
      </c>
      <c r="H17">
        <v>3</v>
      </c>
      <c r="I17" t="s">
        <v>262</v>
      </c>
      <c r="J17" t="s">
        <v>263</v>
      </c>
      <c r="K17" t="s">
        <v>264</v>
      </c>
      <c r="L17">
        <v>1339</v>
      </c>
      <c r="N17">
        <v>1007</v>
      </c>
      <c r="O17" t="s">
        <v>265</v>
      </c>
      <c r="P17" t="s">
        <v>265</v>
      </c>
      <c r="Q17">
        <v>1</v>
      </c>
      <c r="X17">
        <v>0.01</v>
      </c>
      <c r="Y17">
        <v>7.07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G17">
        <v>0.01</v>
      </c>
      <c r="AH17">
        <v>2</v>
      </c>
      <c r="AI17">
        <v>9485097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ROW(Source!A34)</f>
        <v>34</v>
      </c>
      <c r="B18">
        <v>9485098</v>
      </c>
      <c r="C18">
        <v>9485071</v>
      </c>
      <c r="D18">
        <v>7178558</v>
      </c>
      <c r="E18">
        <v>7157832</v>
      </c>
      <c r="F18">
        <v>1</v>
      </c>
      <c r="G18">
        <v>7157832</v>
      </c>
      <c r="H18">
        <v>3</v>
      </c>
      <c r="I18" t="s">
        <v>308</v>
      </c>
      <c r="K18" t="s">
        <v>309</v>
      </c>
      <c r="L18">
        <v>1348</v>
      </c>
      <c r="N18">
        <v>1009</v>
      </c>
      <c r="O18" t="s">
        <v>43</v>
      </c>
      <c r="P18" t="s">
        <v>43</v>
      </c>
      <c r="Q18">
        <v>1000</v>
      </c>
      <c r="X18">
        <v>0.006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G18">
        <v>0.006</v>
      </c>
      <c r="AH18">
        <v>3</v>
      </c>
      <c r="AI18">
        <v>-1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ROW(Source!A34)</f>
        <v>34</v>
      </c>
      <c r="B19">
        <v>9485099</v>
      </c>
      <c r="C19">
        <v>9485071</v>
      </c>
      <c r="D19">
        <v>7178655</v>
      </c>
      <c r="E19">
        <v>7157832</v>
      </c>
      <c r="F19">
        <v>1</v>
      </c>
      <c r="G19">
        <v>7157832</v>
      </c>
      <c r="H19">
        <v>3</v>
      </c>
      <c r="I19" t="s">
        <v>304</v>
      </c>
      <c r="K19" t="s">
        <v>310</v>
      </c>
      <c r="L19">
        <v>1348</v>
      </c>
      <c r="N19">
        <v>1009</v>
      </c>
      <c r="O19" t="s">
        <v>43</v>
      </c>
      <c r="P19" t="s">
        <v>43</v>
      </c>
      <c r="Q19">
        <v>1000</v>
      </c>
      <c r="X19">
        <v>0.043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G19">
        <v>0.043</v>
      </c>
      <c r="AH19">
        <v>3</v>
      </c>
      <c r="AI19">
        <v>-1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ROW(Source!A34)</f>
        <v>34</v>
      </c>
      <c r="B20">
        <v>9485100</v>
      </c>
      <c r="C20">
        <v>9485071</v>
      </c>
      <c r="D20">
        <v>7178837</v>
      </c>
      <c r="E20">
        <v>7157832</v>
      </c>
      <c r="F20">
        <v>1</v>
      </c>
      <c r="G20">
        <v>7157832</v>
      </c>
      <c r="H20">
        <v>3</v>
      </c>
      <c r="I20" t="s">
        <v>311</v>
      </c>
      <c r="K20" t="s">
        <v>312</v>
      </c>
      <c r="L20">
        <v>1327</v>
      </c>
      <c r="N20">
        <v>1005</v>
      </c>
      <c r="O20" t="s">
        <v>52</v>
      </c>
      <c r="P20" t="s">
        <v>52</v>
      </c>
      <c r="Q20">
        <v>1</v>
      </c>
      <c r="X20">
        <v>10.2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G20">
        <v>10.2</v>
      </c>
      <c r="AH20">
        <v>3</v>
      </c>
      <c r="AI20">
        <v>-1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ROW(Source!A38)</f>
        <v>38</v>
      </c>
      <c r="B21">
        <v>9485109</v>
      </c>
      <c r="C21">
        <v>9485108</v>
      </c>
      <c r="D21">
        <v>7157835</v>
      </c>
      <c r="E21">
        <v>7157832</v>
      </c>
      <c r="F21">
        <v>1</v>
      </c>
      <c r="G21">
        <v>7157832</v>
      </c>
      <c r="H21">
        <v>1</v>
      </c>
      <c r="I21" t="s">
        <v>247</v>
      </c>
      <c r="K21" t="s">
        <v>248</v>
      </c>
      <c r="L21">
        <v>1191</v>
      </c>
      <c r="N21">
        <v>1013</v>
      </c>
      <c r="O21" t="s">
        <v>249</v>
      </c>
      <c r="P21" t="s">
        <v>249</v>
      </c>
      <c r="Q21">
        <v>1</v>
      </c>
      <c r="X21">
        <v>16.64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1</v>
      </c>
      <c r="AF21" t="s">
        <v>36</v>
      </c>
      <c r="AG21">
        <v>19.136</v>
      </c>
      <c r="AH21">
        <v>2</v>
      </c>
      <c r="AI21">
        <v>9485109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ROW(Source!A38)</f>
        <v>38</v>
      </c>
      <c r="B22">
        <v>9485113</v>
      </c>
      <c r="C22">
        <v>9485108</v>
      </c>
      <c r="D22">
        <v>7159942</v>
      </c>
      <c r="E22">
        <v>7157832</v>
      </c>
      <c r="F22">
        <v>1</v>
      </c>
      <c r="G22">
        <v>7157832</v>
      </c>
      <c r="H22">
        <v>2</v>
      </c>
      <c r="I22" t="s">
        <v>252</v>
      </c>
      <c r="K22" t="s">
        <v>253</v>
      </c>
      <c r="L22">
        <v>1344</v>
      </c>
      <c r="N22">
        <v>1008</v>
      </c>
      <c r="O22" t="s">
        <v>254</v>
      </c>
      <c r="P22" t="s">
        <v>254</v>
      </c>
      <c r="Q22">
        <v>1</v>
      </c>
      <c r="X22">
        <v>0.5</v>
      </c>
      <c r="Y22">
        <v>0</v>
      </c>
      <c r="Z22">
        <v>1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35</v>
      </c>
      <c r="AG22">
        <v>0.625</v>
      </c>
      <c r="AH22">
        <v>2</v>
      </c>
      <c r="AI22">
        <v>9485113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ROW(Source!A38)</f>
        <v>38</v>
      </c>
      <c r="B23">
        <v>9485110</v>
      </c>
      <c r="C23">
        <v>9485108</v>
      </c>
      <c r="D23">
        <v>7231465</v>
      </c>
      <c r="E23">
        <v>1</v>
      </c>
      <c r="F23">
        <v>1</v>
      </c>
      <c r="G23">
        <v>7157832</v>
      </c>
      <c r="H23">
        <v>2</v>
      </c>
      <c r="I23" t="s">
        <v>269</v>
      </c>
      <c r="J23" t="s">
        <v>270</v>
      </c>
      <c r="K23" t="s">
        <v>271</v>
      </c>
      <c r="L23">
        <v>1368</v>
      </c>
      <c r="N23">
        <v>1011</v>
      </c>
      <c r="O23" t="s">
        <v>258</v>
      </c>
      <c r="P23" t="s">
        <v>258</v>
      </c>
      <c r="Q23">
        <v>1</v>
      </c>
      <c r="X23">
        <v>0.36</v>
      </c>
      <c r="Y23">
        <v>0</v>
      </c>
      <c r="Z23">
        <v>0.81</v>
      </c>
      <c r="AA23">
        <v>0.03</v>
      </c>
      <c r="AB23">
        <v>0</v>
      </c>
      <c r="AC23">
        <v>0</v>
      </c>
      <c r="AD23">
        <v>1</v>
      </c>
      <c r="AE23">
        <v>0</v>
      </c>
      <c r="AF23" t="s">
        <v>35</v>
      </c>
      <c r="AG23">
        <v>0.45</v>
      </c>
      <c r="AH23">
        <v>2</v>
      </c>
      <c r="AI23">
        <v>9485110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ROW(Source!A38)</f>
        <v>38</v>
      </c>
      <c r="B24">
        <v>9485111</v>
      </c>
      <c r="C24">
        <v>9485108</v>
      </c>
      <c r="D24">
        <v>7231491</v>
      </c>
      <c r="E24">
        <v>1</v>
      </c>
      <c r="F24">
        <v>1</v>
      </c>
      <c r="G24">
        <v>7157832</v>
      </c>
      <c r="H24">
        <v>2</v>
      </c>
      <c r="I24" t="s">
        <v>272</v>
      </c>
      <c r="J24" t="s">
        <v>273</v>
      </c>
      <c r="K24" t="s">
        <v>274</v>
      </c>
      <c r="L24">
        <v>1368</v>
      </c>
      <c r="N24">
        <v>1011</v>
      </c>
      <c r="O24" t="s">
        <v>258</v>
      </c>
      <c r="P24" t="s">
        <v>258</v>
      </c>
      <c r="Q24">
        <v>1</v>
      </c>
      <c r="X24">
        <v>5.84</v>
      </c>
      <c r="Y24">
        <v>0</v>
      </c>
      <c r="Z24">
        <v>0.64</v>
      </c>
      <c r="AA24">
        <v>0.04</v>
      </c>
      <c r="AB24">
        <v>0</v>
      </c>
      <c r="AC24">
        <v>0</v>
      </c>
      <c r="AD24">
        <v>1</v>
      </c>
      <c r="AE24">
        <v>0</v>
      </c>
      <c r="AF24" t="s">
        <v>35</v>
      </c>
      <c r="AG24">
        <v>7.3</v>
      </c>
      <c r="AH24">
        <v>2</v>
      </c>
      <c r="AI24">
        <v>9485111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ROW(Source!A38)</f>
        <v>38</v>
      </c>
      <c r="B25">
        <v>9485112</v>
      </c>
      <c r="C25">
        <v>9485108</v>
      </c>
      <c r="D25">
        <v>7231445</v>
      </c>
      <c r="E25">
        <v>1</v>
      </c>
      <c r="F25">
        <v>1</v>
      </c>
      <c r="G25">
        <v>7157832</v>
      </c>
      <c r="H25">
        <v>2</v>
      </c>
      <c r="I25" t="s">
        <v>255</v>
      </c>
      <c r="J25" t="s">
        <v>256</v>
      </c>
      <c r="K25" t="s">
        <v>257</v>
      </c>
      <c r="L25">
        <v>1368</v>
      </c>
      <c r="N25">
        <v>1011</v>
      </c>
      <c r="O25" t="s">
        <v>258</v>
      </c>
      <c r="P25" t="s">
        <v>258</v>
      </c>
      <c r="Q25">
        <v>1</v>
      </c>
      <c r="X25">
        <v>4.29</v>
      </c>
      <c r="Y25">
        <v>0</v>
      </c>
      <c r="Z25">
        <v>2.36</v>
      </c>
      <c r="AA25">
        <v>0.1</v>
      </c>
      <c r="AB25">
        <v>0</v>
      </c>
      <c r="AC25">
        <v>0</v>
      </c>
      <c r="AD25">
        <v>1</v>
      </c>
      <c r="AE25">
        <v>0</v>
      </c>
      <c r="AF25" t="s">
        <v>35</v>
      </c>
      <c r="AG25">
        <v>5.3625</v>
      </c>
      <c r="AH25">
        <v>2</v>
      </c>
      <c r="AI25">
        <v>9485112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ROW(Source!A38)</f>
        <v>38</v>
      </c>
      <c r="B26">
        <v>9485114</v>
      </c>
      <c r="C26">
        <v>9485108</v>
      </c>
      <c r="D26">
        <v>7231825</v>
      </c>
      <c r="E26">
        <v>1</v>
      </c>
      <c r="F26">
        <v>1</v>
      </c>
      <c r="G26">
        <v>7157832</v>
      </c>
      <c r="H26">
        <v>3</v>
      </c>
      <c r="I26" t="s">
        <v>275</v>
      </c>
      <c r="J26" t="s">
        <v>276</v>
      </c>
      <c r="K26" t="s">
        <v>277</v>
      </c>
      <c r="L26">
        <v>1346</v>
      </c>
      <c r="N26">
        <v>1009</v>
      </c>
      <c r="O26" t="s">
        <v>278</v>
      </c>
      <c r="P26" t="s">
        <v>278</v>
      </c>
      <c r="Q26">
        <v>1</v>
      </c>
      <c r="X26">
        <v>0.94</v>
      </c>
      <c r="Y26">
        <v>48.15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G26">
        <v>0.94</v>
      </c>
      <c r="AH26">
        <v>2</v>
      </c>
      <c r="AI26">
        <v>9485114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ROW(Source!A38)</f>
        <v>38</v>
      </c>
      <c r="B27">
        <v>9485115</v>
      </c>
      <c r="C27">
        <v>9485108</v>
      </c>
      <c r="D27">
        <v>7175265</v>
      </c>
      <c r="E27">
        <v>7157832</v>
      </c>
      <c r="F27">
        <v>1</v>
      </c>
      <c r="G27">
        <v>7157832</v>
      </c>
      <c r="H27">
        <v>3</v>
      </c>
      <c r="I27" t="s">
        <v>313</v>
      </c>
      <c r="K27" t="s">
        <v>314</v>
      </c>
      <c r="L27">
        <v>1301</v>
      </c>
      <c r="N27">
        <v>1003</v>
      </c>
      <c r="O27" t="s">
        <v>72</v>
      </c>
      <c r="P27" t="s">
        <v>72</v>
      </c>
      <c r="Q27">
        <v>1</v>
      </c>
      <c r="X27">
        <v>105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G27">
        <v>105</v>
      </c>
      <c r="AH27">
        <v>3</v>
      </c>
      <c r="AI27">
        <v>-1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ROW(Source!A40)</f>
        <v>40</v>
      </c>
      <c r="B28">
        <v>9485160</v>
      </c>
      <c r="C28">
        <v>9485117</v>
      </c>
      <c r="D28">
        <v>7157835</v>
      </c>
      <c r="E28">
        <v>7157832</v>
      </c>
      <c r="F28">
        <v>1</v>
      </c>
      <c r="G28">
        <v>7157832</v>
      </c>
      <c r="H28">
        <v>1</v>
      </c>
      <c r="I28" t="s">
        <v>247</v>
      </c>
      <c r="K28" t="s">
        <v>248</v>
      </c>
      <c r="L28">
        <v>1191</v>
      </c>
      <c r="N28">
        <v>1013</v>
      </c>
      <c r="O28" t="s">
        <v>249</v>
      </c>
      <c r="P28" t="s">
        <v>249</v>
      </c>
      <c r="Q28">
        <v>1</v>
      </c>
      <c r="X28">
        <v>44.9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1</v>
      </c>
      <c r="AG28">
        <v>44.9</v>
      </c>
      <c r="AH28">
        <v>2</v>
      </c>
      <c r="AI28">
        <v>9485160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ROW(Source!A40)</f>
        <v>40</v>
      </c>
      <c r="B29">
        <v>9485161</v>
      </c>
      <c r="C29">
        <v>9485117</v>
      </c>
      <c r="D29">
        <v>7159942</v>
      </c>
      <c r="E29">
        <v>7157832</v>
      </c>
      <c r="F29">
        <v>1</v>
      </c>
      <c r="G29">
        <v>7157832</v>
      </c>
      <c r="H29">
        <v>2</v>
      </c>
      <c r="I29" t="s">
        <v>252</v>
      </c>
      <c r="K29" t="s">
        <v>253</v>
      </c>
      <c r="L29">
        <v>1344</v>
      </c>
      <c r="N29">
        <v>1008</v>
      </c>
      <c r="O29" t="s">
        <v>254</v>
      </c>
      <c r="P29" t="s">
        <v>254</v>
      </c>
      <c r="Q29">
        <v>1</v>
      </c>
      <c r="X29">
        <v>0.01</v>
      </c>
      <c r="Y29">
        <v>0</v>
      </c>
      <c r="Z29">
        <v>1</v>
      </c>
      <c r="AA29">
        <v>0</v>
      </c>
      <c r="AB29">
        <v>0</v>
      </c>
      <c r="AC29">
        <v>0</v>
      </c>
      <c r="AD29">
        <v>1</v>
      </c>
      <c r="AE29">
        <v>0</v>
      </c>
      <c r="AG29">
        <v>0.01</v>
      </c>
      <c r="AH29">
        <v>2</v>
      </c>
      <c r="AI29">
        <v>9485161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ROW(Source!A40)</f>
        <v>40</v>
      </c>
      <c r="B30">
        <v>9485165</v>
      </c>
      <c r="C30">
        <v>9485117</v>
      </c>
      <c r="D30">
        <v>7182707</v>
      </c>
      <c r="E30">
        <v>7157832</v>
      </c>
      <c r="F30">
        <v>1</v>
      </c>
      <c r="G30">
        <v>7157832</v>
      </c>
      <c r="H30">
        <v>3</v>
      </c>
      <c r="I30" t="s">
        <v>250</v>
      </c>
      <c r="K30" t="s">
        <v>279</v>
      </c>
      <c r="L30">
        <v>1344</v>
      </c>
      <c r="N30">
        <v>1008</v>
      </c>
      <c r="O30" t="s">
        <v>254</v>
      </c>
      <c r="P30" t="s">
        <v>254</v>
      </c>
      <c r="Q30">
        <v>1</v>
      </c>
      <c r="X30">
        <v>4.83</v>
      </c>
      <c r="Y30">
        <v>1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G30">
        <v>4.83</v>
      </c>
      <c r="AH30">
        <v>2</v>
      </c>
      <c r="AI30">
        <v>9485165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ROW(Source!A40)</f>
        <v>40</v>
      </c>
      <c r="B31">
        <v>9485162</v>
      </c>
      <c r="C31">
        <v>9485117</v>
      </c>
      <c r="D31">
        <v>7233149</v>
      </c>
      <c r="E31">
        <v>1</v>
      </c>
      <c r="F31">
        <v>1</v>
      </c>
      <c r="G31">
        <v>7157832</v>
      </c>
      <c r="H31">
        <v>3</v>
      </c>
      <c r="I31" t="s">
        <v>280</v>
      </c>
      <c r="J31" t="s">
        <v>281</v>
      </c>
      <c r="K31" t="s">
        <v>282</v>
      </c>
      <c r="L31">
        <v>1348</v>
      </c>
      <c r="N31">
        <v>1009</v>
      </c>
      <c r="O31" t="s">
        <v>43</v>
      </c>
      <c r="P31" t="s">
        <v>43</v>
      </c>
      <c r="Q31">
        <v>1000</v>
      </c>
      <c r="X31">
        <v>0.0109</v>
      </c>
      <c r="Y31">
        <v>2278.84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G31">
        <v>0.0109</v>
      </c>
      <c r="AH31">
        <v>2</v>
      </c>
      <c r="AI31">
        <v>9485162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ROW(Source!A40)</f>
        <v>40</v>
      </c>
      <c r="B32">
        <v>9485163</v>
      </c>
      <c r="C32">
        <v>9485117</v>
      </c>
      <c r="D32">
        <v>7232177</v>
      </c>
      <c r="E32">
        <v>1</v>
      </c>
      <c r="F32">
        <v>1</v>
      </c>
      <c r="G32">
        <v>7157832</v>
      </c>
      <c r="H32">
        <v>3</v>
      </c>
      <c r="I32" t="s">
        <v>283</v>
      </c>
      <c r="J32" t="s">
        <v>284</v>
      </c>
      <c r="K32" t="s">
        <v>285</v>
      </c>
      <c r="L32">
        <v>1348</v>
      </c>
      <c r="N32">
        <v>1009</v>
      </c>
      <c r="O32" t="s">
        <v>43</v>
      </c>
      <c r="P32" t="s">
        <v>43</v>
      </c>
      <c r="Q32">
        <v>1000</v>
      </c>
      <c r="X32">
        <v>0.0238</v>
      </c>
      <c r="Y32">
        <v>32008.27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G32">
        <v>0.0238</v>
      </c>
      <c r="AH32">
        <v>2</v>
      </c>
      <c r="AI32">
        <v>9485163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ROW(Source!A40)</f>
        <v>40</v>
      </c>
      <c r="B33">
        <v>9485164</v>
      </c>
      <c r="C33">
        <v>9485117</v>
      </c>
      <c r="D33">
        <v>7164176</v>
      </c>
      <c r="E33">
        <v>7157832</v>
      </c>
      <c r="F33">
        <v>1</v>
      </c>
      <c r="G33">
        <v>7157832</v>
      </c>
      <c r="H33">
        <v>3</v>
      </c>
      <c r="I33" t="s">
        <v>286</v>
      </c>
      <c r="K33" t="s">
        <v>287</v>
      </c>
      <c r="L33">
        <v>1348</v>
      </c>
      <c r="N33">
        <v>1009</v>
      </c>
      <c r="O33" t="s">
        <v>43</v>
      </c>
      <c r="P33" t="s">
        <v>43</v>
      </c>
      <c r="Q33">
        <v>1000</v>
      </c>
      <c r="X33">
        <v>0.0027</v>
      </c>
      <c r="Y33">
        <v>20190.0005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G33">
        <v>0.0027</v>
      </c>
      <c r="AH33">
        <v>2</v>
      </c>
      <c r="AI33">
        <v>9485164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ROW(Source!A46)</f>
        <v>46</v>
      </c>
      <c r="B34">
        <v>9485201</v>
      </c>
      <c r="C34">
        <v>9485198</v>
      </c>
      <c r="D34">
        <v>7157835</v>
      </c>
      <c r="E34">
        <v>7157832</v>
      </c>
      <c r="F34">
        <v>1</v>
      </c>
      <c r="G34">
        <v>7157832</v>
      </c>
      <c r="H34">
        <v>1</v>
      </c>
      <c r="I34" t="s">
        <v>247</v>
      </c>
      <c r="K34" t="s">
        <v>248</v>
      </c>
      <c r="L34">
        <v>1191</v>
      </c>
      <c r="N34">
        <v>1013</v>
      </c>
      <c r="O34" t="s">
        <v>249</v>
      </c>
      <c r="P34" t="s">
        <v>249</v>
      </c>
      <c r="Q34">
        <v>1</v>
      </c>
      <c r="X34">
        <v>6.32</v>
      </c>
      <c r="Y34">
        <v>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1</v>
      </c>
      <c r="AG34">
        <v>6.32</v>
      </c>
      <c r="AH34">
        <v>2</v>
      </c>
      <c r="AI34">
        <v>9485201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ROW(Source!A50)</f>
        <v>50</v>
      </c>
      <c r="B35">
        <v>9485226</v>
      </c>
      <c r="C35">
        <v>9485200</v>
      </c>
      <c r="D35">
        <v>7157835</v>
      </c>
      <c r="E35">
        <v>7157832</v>
      </c>
      <c r="F35">
        <v>1</v>
      </c>
      <c r="G35">
        <v>7157832</v>
      </c>
      <c r="H35">
        <v>1</v>
      </c>
      <c r="I35" t="s">
        <v>247</v>
      </c>
      <c r="K35" t="s">
        <v>248</v>
      </c>
      <c r="L35">
        <v>1191</v>
      </c>
      <c r="N35">
        <v>1013</v>
      </c>
      <c r="O35" t="s">
        <v>249</v>
      </c>
      <c r="P35" t="s">
        <v>249</v>
      </c>
      <c r="Q35">
        <v>1</v>
      </c>
      <c r="X35">
        <v>17.89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1</v>
      </c>
      <c r="AG35">
        <v>17.89</v>
      </c>
      <c r="AH35">
        <v>2</v>
      </c>
      <c r="AI35">
        <v>9485226</v>
      </c>
      <c r="AJ35">
        <v>37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ROW(Source!A57)</f>
        <v>57</v>
      </c>
      <c r="B36">
        <v>9485238</v>
      </c>
      <c r="C36">
        <v>9485235</v>
      </c>
      <c r="D36">
        <v>7179406</v>
      </c>
      <c r="E36">
        <v>7157832</v>
      </c>
      <c r="F36">
        <v>1</v>
      </c>
      <c r="G36">
        <v>7157832</v>
      </c>
      <c r="H36">
        <v>3</v>
      </c>
      <c r="I36" t="s">
        <v>288</v>
      </c>
      <c r="K36" t="s">
        <v>289</v>
      </c>
      <c r="L36">
        <v>1301</v>
      </c>
      <c r="N36">
        <v>1003</v>
      </c>
      <c r="O36" t="s">
        <v>72</v>
      </c>
      <c r="P36" t="s">
        <v>72</v>
      </c>
      <c r="Q36">
        <v>1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G36">
        <v>0</v>
      </c>
      <c r="AH36">
        <v>2</v>
      </c>
      <c r="AI36">
        <v>9485238</v>
      </c>
      <c r="AJ36">
        <v>43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ROW(Source!A57)</f>
        <v>57</v>
      </c>
      <c r="B37">
        <v>9485239</v>
      </c>
      <c r="C37">
        <v>9485235</v>
      </c>
      <c r="D37">
        <v>7179411</v>
      </c>
      <c r="E37">
        <v>7157832</v>
      </c>
      <c r="F37">
        <v>1</v>
      </c>
      <c r="G37">
        <v>7157832</v>
      </c>
      <c r="H37">
        <v>3</v>
      </c>
      <c r="I37" t="s">
        <v>288</v>
      </c>
      <c r="K37" t="s">
        <v>295</v>
      </c>
      <c r="L37">
        <v>1301</v>
      </c>
      <c r="N37">
        <v>1003</v>
      </c>
      <c r="O37" t="s">
        <v>72</v>
      </c>
      <c r="P37" t="s">
        <v>72</v>
      </c>
      <c r="Q37">
        <v>1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G37">
        <v>0</v>
      </c>
      <c r="AH37">
        <v>2</v>
      </c>
      <c r="AI37">
        <v>9485240</v>
      </c>
      <c r="AJ37">
        <v>44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ROW(Source!A57)</f>
        <v>57</v>
      </c>
      <c r="B38">
        <v>9485240</v>
      </c>
      <c r="C38">
        <v>9485235</v>
      </c>
      <c r="D38">
        <v>7179403</v>
      </c>
      <c r="E38">
        <v>7157832</v>
      </c>
      <c r="F38">
        <v>1</v>
      </c>
      <c r="G38">
        <v>7157832</v>
      </c>
      <c r="H38">
        <v>3</v>
      </c>
      <c r="I38" t="s">
        <v>288</v>
      </c>
      <c r="K38" t="s">
        <v>290</v>
      </c>
      <c r="L38">
        <v>1354</v>
      </c>
      <c r="N38">
        <v>1010</v>
      </c>
      <c r="O38" t="s">
        <v>98</v>
      </c>
      <c r="P38" t="s">
        <v>98</v>
      </c>
      <c r="Q38">
        <v>1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G38">
        <v>0</v>
      </c>
      <c r="AH38">
        <v>2</v>
      </c>
      <c r="AI38">
        <v>9485241</v>
      </c>
      <c r="AJ38">
        <v>45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ROW(Source!A57)</f>
        <v>57</v>
      </c>
      <c r="B39">
        <v>9485241</v>
      </c>
      <c r="C39">
        <v>9485235</v>
      </c>
      <c r="D39">
        <v>7179398</v>
      </c>
      <c r="E39">
        <v>7157832</v>
      </c>
      <c r="F39">
        <v>1</v>
      </c>
      <c r="G39">
        <v>7157832</v>
      </c>
      <c r="H39">
        <v>3</v>
      </c>
      <c r="I39" t="s">
        <v>288</v>
      </c>
      <c r="K39" t="s">
        <v>291</v>
      </c>
      <c r="L39">
        <v>1354</v>
      </c>
      <c r="N39">
        <v>1010</v>
      </c>
      <c r="O39" t="s">
        <v>98</v>
      </c>
      <c r="P39" t="s">
        <v>98</v>
      </c>
      <c r="Q39">
        <v>1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G39">
        <v>0</v>
      </c>
      <c r="AH39">
        <v>2</v>
      </c>
      <c r="AI39">
        <v>9485242</v>
      </c>
      <c r="AJ39">
        <v>46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ROW(Source!A57)</f>
        <v>57</v>
      </c>
      <c r="B40">
        <v>9485242</v>
      </c>
      <c r="C40">
        <v>9485235</v>
      </c>
      <c r="D40">
        <v>7179402</v>
      </c>
      <c r="E40">
        <v>7157832</v>
      </c>
      <c r="F40">
        <v>1</v>
      </c>
      <c r="G40">
        <v>7157832</v>
      </c>
      <c r="H40">
        <v>3</v>
      </c>
      <c r="I40" t="s">
        <v>288</v>
      </c>
      <c r="K40" t="s">
        <v>292</v>
      </c>
      <c r="L40">
        <v>1354</v>
      </c>
      <c r="N40">
        <v>1010</v>
      </c>
      <c r="O40" t="s">
        <v>98</v>
      </c>
      <c r="P40" t="s">
        <v>98</v>
      </c>
      <c r="Q40">
        <v>1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G40">
        <v>0</v>
      </c>
      <c r="AH40">
        <v>2</v>
      </c>
      <c r="AI40">
        <v>9485243</v>
      </c>
      <c r="AJ40">
        <v>47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ROW(Source!A57)</f>
        <v>57</v>
      </c>
      <c r="B41">
        <v>9485243</v>
      </c>
      <c r="C41">
        <v>9485235</v>
      </c>
      <c r="D41">
        <v>7179408</v>
      </c>
      <c r="E41">
        <v>7157832</v>
      </c>
      <c r="F41">
        <v>1</v>
      </c>
      <c r="G41">
        <v>7157832</v>
      </c>
      <c r="H41">
        <v>3</v>
      </c>
      <c r="I41" t="s">
        <v>288</v>
      </c>
      <c r="K41" t="s">
        <v>293</v>
      </c>
      <c r="L41">
        <v>1354</v>
      </c>
      <c r="N41">
        <v>1010</v>
      </c>
      <c r="O41" t="s">
        <v>98</v>
      </c>
      <c r="P41" t="s">
        <v>98</v>
      </c>
      <c r="Q41">
        <v>1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G41">
        <v>0</v>
      </c>
      <c r="AH41">
        <v>2</v>
      </c>
      <c r="AI41">
        <v>9485244</v>
      </c>
      <c r="AJ41">
        <v>48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ROW(Source!A57)</f>
        <v>57</v>
      </c>
      <c r="B42">
        <v>9485244</v>
      </c>
      <c r="C42">
        <v>9485235</v>
      </c>
      <c r="D42">
        <v>7179413</v>
      </c>
      <c r="E42">
        <v>7157832</v>
      </c>
      <c r="F42">
        <v>1</v>
      </c>
      <c r="G42">
        <v>7157832</v>
      </c>
      <c r="H42">
        <v>3</v>
      </c>
      <c r="I42" t="s">
        <v>288</v>
      </c>
      <c r="K42" t="s">
        <v>294</v>
      </c>
      <c r="L42">
        <v>1354</v>
      </c>
      <c r="N42">
        <v>1010</v>
      </c>
      <c r="O42" t="s">
        <v>98</v>
      </c>
      <c r="P42" t="s">
        <v>98</v>
      </c>
      <c r="Q42">
        <v>1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G42">
        <v>0</v>
      </c>
      <c r="AH42">
        <v>3</v>
      </c>
      <c r="AI42">
        <v>-1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ROW(Source!A84)</f>
        <v>84</v>
      </c>
      <c r="B43">
        <v>9741510</v>
      </c>
      <c r="C43">
        <v>9485288</v>
      </c>
      <c r="D43">
        <v>7179406</v>
      </c>
      <c r="E43">
        <v>7157832</v>
      </c>
      <c r="F43">
        <v>1</v>
      </c>
      <c r="G43">
        <v>7157832</v>
      </c>
      <c r="H43">
        <v>3</v>
      </c>
      <c r="I43" t="s">
        <v>288</v>
      </c>
      <c r="K43" t="s">
        <v>289</v>
      </c>
      <c r="L43">
        <v>1301</v>
      </c>
      <c r="N43">
        <v>1003</v>
      </c>
      <c r="O43" t="s">
        <v>72</v>
      </c>
      <c r="P43" t="s">
        <v>72</v>
      </c>
      <c r="Q43">
        <v>1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G43">
        <v>0</v>
      </c>
      <c r="AH43">
        <v>2</v>
      </c>
      <c r="AI43">
        <v>9741510</v>
      </c>
      <c r="AJ43">
        <v>52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ROW(Source!A84)</f>
        <v>84</v>
      </c>
      <c r="B44">
        <v>9741511</v>
      </c>
      <c r="C44">
        <v>9485288</v>
      </c>
      <c r="D44">
        <v>7179411</v>
      </c>
      <c r="E44">
        <v>7157832</v>
      </c>
      <c r="F44">
        <v>1</v>
      </c>
      <c r="G44">
        <v>7157832</v>
      </c>
      <c r="H44">
        <v>3</v>
      </c>
      <c r="I44" t="s">
        <v>288</v>
      </c>
      <c r="K44" t="s">
        <v>295</v>
      </c>
      <c r="L44">
        <v>1301</v>
      </c>
      <c r="N44">
        <v>1003</v>
      </c>
      <c r="O44" t="s">
        <v>72</v>
      </c>
      <c r="P44" t="s">
        <v>72</v>
      </c>
      <c r="Q44">
        <v>1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G44">
        <v>0</v>
      </c>
      <c r="AH44">
        <v>2</v>
      </c>
      <c r="AI44">
        <v>9741511</v>
      </c>
      <c r="AJ44">
        <v>53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ROW(Source!A84)</f>
        <v>84</v>
      </c>
      <c r="B45">
        <v>9741512</v>
      </c>
      <c r="C45">
        <v>9485288</v>
      </c>
      <c r="D45">
        <v>7179403</v>
      </c>
      <c r="E45">
        <v>7157832</v>
      </c>
      <c r="F45">
        <v>1</v>
      </c>
      <c r="G45">
        <v>7157832</v>
      </c>
      <c r="H45">
        <v>3</v>
      </c>
      <c r="I45" t="s">
        <v>288</v>
      </c>
      <c r="K45" t="s">
        <v>290</v>
      </c>
      <c r="L45">
        <v>1354</v>
      </c>
      <c r="N45">
        <v>1010</v>
      </c>
      <c r="O45" t="s">
        <v>98</v>
      </c>
      <c r="P45" t="s">
        <v>98</v>
      </c>
      <c r="Q45">
        <v>1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G45">
        <v>0</v>
      </c>
      <c r="AH45">
        <v>2</v>
      </c>
      <c r="AI45">
        <v>9741512</v>
      </c>
      <c r="AJ45">
        <v>54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ROW(Source!A84)</f>
        <v>84</v>
      </c>
      <c r="B46">
        <v>9741513</v>
      </c>
      <c r="C46">
        <v>9485288</v>
      </c>
      <c r="D46">
        <v>7179398</v>
      </c>
      <c r="E46">
        <v>7157832</v>
      </c>
      <c r="F46">
        <v>1</v>
      </c>
      <c r="G46">
        <v>7157832</v>
      </c>
      <c r="H46">
        <v>3</v>
      </c>
      <c r="I46" t="s">
        <v>288</v>
      </c>
      <c r="K46" t="s">
        <v>291</v>
      </c>
      <c r="L46">
        <v>1354</v>
      </c>
      <c r="N46">
        <v>1010</v>
      </c>
      <c r="O46" t="s">
        <v>98</v>
      </c>
      <c r="P46" t="s">
        <v>98</v>
      </c>
      <c r="Q46">
        <v>1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G46">
        <v>0</v>
      </c>
      <c r="AH46">
        <v>2</v>
      </c>
      <c r="AI46">
        <v>9741513</v>
      </c>
      <c r="AJ46">
        <v>55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ROW(Source!A84)</f>
        <v>84</v>
      </c>
      <c r="B47">
        <v>9741514</v>
      </c>
      <c r="C47">
        <v>9485288</v>
      </c>
      <c r="D47">
        <v>7179402</v>
      </c>
      <c r="E47">
        <v>7157832</v>
      </c>
      <c r="F47">
        <v>1</v>
      </c>
      <c r="G47">
        <v>7157832</v>
      </c>
      <c r="H47">
        <v>3</v>
      </c>
      <c r="I47" t="s">
        <v>288</v>
      </c>
      <c r="K47" t="s">
        <v>292</v>
      </c>
      <c r="L47">
        <v>1354</v>
      </c>
      <c r="N47">
        <v>1010</v>
      </c>
      <c r="O47" t="s">
        <v>98</v>
      </c>
      <c r="P47" t="s">
        <v>98</v>
      </c>
      <c r="Q47">
        <v>1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G47">
        <v>0</v>
      </c>
      <c r="AH47">
        <v>2</v>
      </c>
      <c r="AI47">
        <v>9741514</v>
      </c>
      <c r="AJ47">
        <v>56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ROW(Source!A84)</f>
        <v>84</v>
      </c>
      <c r="B48">
        <v>9741515</v>
      </c>
      <c r="C48">
        <v>9485288</v>
      </c>
      <c r="D48">
        <v>7179408</v>
      </c>
      <c r="E48">
        <v>7157832</v>
      </c>
      <c r="F48">
        <v>1</v>
      </c>
      <c r="G48">
        <v>7157832</v>
      </c>
      <c r="H48">
        <v>3</v>
      </c>
      <c r="I48" t="s">
        <v>288</v>
      </c>
      <c r="K48" t="s">
        <v>293</v>
      </c>
      <c r="L48">
        <v>1354</v>
      </c>
      <c r="N48">
        <v>1010</v>
      </c>
      <c r="O48" t="s">
        <v>98</v>
      </c>
      <c r="P48" t="s">
        <v>98</v>
      </c>
      <c r="Q48">
        <v>1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G48">
        <v>0</v>
      </c>
      <c r="AH48">
        <v>2</v>
      </c>
      <c r="AI48">
        <v>9741515</v>
      </c>
      <c r="AJ48">
        <v>57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ROW(Source!A84)</f>
        <v>84</v>
      </c>
      <c r="B49">
        <v>9741516</v>
      </c>
      <c r="C49">
        <v>9485288</v>
      </c>
      <c r="D49">
        <v>7179413</v>
      </c>
      <c r="E49">
        <v>7157832</v>
      </c>
      <c r="F49">
        <v>1</v>
      </c>
      <c r="G49">
        <v>7157832</v>
      </c>
      <c r="H49">
        <v>3</v>
      </c>
      <c r="I49" t="s">
        <v>288</v>
      </c>
      <c r="K49" t="s">
        <v>294</v>
      </c>
      <c r="L49">
        <v>1354</v>
      </c>
      <c r="N49">
        <v>1010</v>
      </c>
      <c r="O49" t="s">
        <v>98</v>
      </c>
      <c r="P49" t="s">
        <v>98</v>
      </c>
      <c r="Q49">
        <v>1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G49">
        <v>0</v>
      </c>
      <c r="AH49">
        <v>2</v>
      </c>
      <c r="AI49">
        <v>9741516</v>
      </c>
      <c r="AJ49">
        <v>58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ROW(Source!A134)</f>
        <v>134</v>
      </c>
      <c r="B50">
        <v>9741688</v>
      </c>
      <c r="C50">
        <v>9741687</v>
      </c>
      <c r="D50">
        <v>7157835</v>
      </c>
      <c r="E50">
        <v>7157832</v>
      </c>
      <c r="F50">
        <v>1</v>
      </c>
      <c r="G50">
        <v>7157832</v>
      </c>
      <c r="H50">
        <v>1</v>
      </c>
      <c r="I50" t="s">
        <v>247</v>
      </c>
      <c r="K50" t="s">
        <v>248</v>
      </c>
      <c r="L50">
        <v>1191</v>
      </c>
      <c r="N50">
        <v>1013</v>
      </c>
      <c r="O50" t="s">
        <v>249</v>
      </c>
      <c r="P50" t="s">
        <v>249</v>
      </c>
      <c r="Q50">
        <v>1</v>
      </c>
      <c r="X50">
        <v>11.39</v>
      </c>
      <c r="Y50">
        <v>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1</v>
      </c>
      <c r="AG50">
        <v>11.39</v>
      </c>
      <c r="AH50">
        <v>2</v>
      </c>
      <c r="AI50">
        <v>9741688</v>
      </c>
      <c r="AJ50">
        <v>64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ROW(Source!A134)</f>
        <v>134</v>
      </c>
      <c r="B51">
        <v>9741689</v>
      </c>
      <c r="C51">
        <v>9741687</v>
      </c>
      <c r="D51">
        <v>7182702</v>
      </c>
      <c r="E51">
        <v>7157832</v>
      </c>
      <c r="F51">
        <v>1</v>
      </c>
      <c r="G51">
        <v>7157832</v>
      </c>
      <c r="H51">
        <v>3</v>
      </c>
      <c r="I51" t="s">
        <v>250</v>
      </c>
      <c r="K51" t="s">
        <v>251</v>
      </c>
      <c r="L51">
        <v>1348</v>
      </c>
      <c r="N51">
        <v>1009</v>
      </c>
      <c r="O51" t="s">
        <v>43</v>
      </c>
      <c r="P51" t="s">
        <v>43</v>
      </c>
      <c r="Q51">
        <v>1000</v>
      </c>
      <c r="X51">
        <v>0.47</v>
      </c>
      <c r="Y51">
        <v>0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G51">
        <v>0.47</v>
      </c>
      <c r="AH51">
        <v>2</v>
      </c>
      <c r="AI51">
        <v>9741689</v>
      </c>
      <c r="AJ51">
        <v>65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ROW(Source!A135)</f>
        <v>135</v>
      </c>
      <c r="B52">
        <v>9741680</v>
      </c>
      <c r="C52">
        <v>9741679</v>
      </c>
      <c r="D52">
        <v>7157835</v>
      </c>
      <c r="E52">
        <v>7157832</v>
      </c>
      <c r="F52">
        <v>1</v>
      </c>
      <c r="G52">
        <v>7157832</v>
      </c>
      <c r="H52">
        <v>1</v>
      </c>
      <c r="I52" t="s">
        <v>247</v>
      </c>
      <c r="K52" t="s">
        <v>248</v>
      </c>
      <c r="L52">
        <v>1191</v>
      </c>
      <c r="N52">
        <v>1013</v>
      </c>
      <c r="O52" t="s">
        <v>249</v>
      </c>
      <c r="P52" t="s">
        <v>249</v>
      </c>
      <c r="Q52">
        <v>1</v>
      </c>
      <c r="X52">
        <v>38.2</v>
      </c>
      <c r="Y52">
        <v>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1</v>
      </c>
      <c r="AF52" t="s">
        <v>36</v>
      </c>
      <c r="AG52">
        <v>43.93</v>
      </c>
      <c r="AH52">
        <v>2</v>
      </c>
      <c r="AI52">
        <v>9741680</v>
      </c>
      <c r="AJ52">
        <v>66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ROW(Source!A135)</f>
        <v>135</v>
      </c>
      <c r="B53">
        <v>9741681</v>
      </c>
      <c r="C53">
        <v>9741679</v>
      </c>
      <c r="D53">
        <v>7159942</v>
      </c>
      <c r="E53">
        <v>7157832</v>
      </c>
      <c r="F53">
        <v>1</v>
      </c>
      <c r="G53">
        <v>7157832</v>
      </c>
      <c r="H53">
        <v>2</v>
      </c>
      <c r="I53" t="s">
        <v>252</v>
      </c>
      <c r="K53" t="s">
        <v>253</v>
      </c>
      <c r="L53">
        <v>1344</v>
      </c>
      <c r="N53">
        <v>1008</v>
      </c>
      <c r="O53" t="s">
        <v>254</v>
      </c>
      <c r="P53" t="s">
        <v>254</v>
      </c>
      <c r="Q53">
        <v>1</v>
      </c>
      <c r="X53">
        <v>64.02</v>
      </c>
      <c r="Y53">
        <v>0</v>
      </c>
      <c r="Z53">
        <v>1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35</v>
      </c>
      <c r="AG53">
        <v>80.025</v>
      </c>
      <c r="AH53">
        <v>2</v>
      </c>
      <c r="AI53">
        <v>9741681</v>
      </c>
      <c r="AJ53">
        <v>67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ROW(Source!A135)</f>
        <v>135</v>
      </c>
      <c r="B54">
        <v>9741684</v>
      </c>
      <c r="C54">
        <v>9741679</v>
      </c>
      <c r="D54">
        <v>7182707</v>
      </c>
      <c r="E54">
        <v>7157832</v>
      </c>
      <c r="F54">
        <v>1</v>
      </c>
      <c r="G54">
        <v>7157832</v>
      </c>
      <c r="H54">
        <v>3</v>
      </c>
      <c r="I54" t="s">
        <v>250</v>
      </c>
      <c r="K54" t="s">
        <v>279</v>
      </c>
      <c r="L54">
        <v>1344</v>
      </c>
      <c r="N54">
        <v>1008</v>
      </c>
      <c r="O54" t="s">
        <v>254</v>
      </c>
      <c r="P54" t="s">
        <v>254</v>
      </c>
      <c r="Q54">
        <v>1</v>
      </c>
      <c r="X54">
        <v>0.98</v>
      </c>
      <c r="Y54">
        <v>1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G54">
        <v>0.98</v>
      </c>
      <c r="AH54">
        <v>2</v>
      </c>
      <c r="AI54">
        <v>9741684</v>
      </c>
      <c r="AJ54">
        <v>68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ROW(Source!A135)</f>
        <v>135</v>
      </c>
      <c r="B55">
        <v>9741682</v>
      </c>
      <c r="C55">
        <v>9741679</v>
      </c>
      <c r="D55">
        <v>7164307</v>
      </c>
      <c r="E55">
        <v>7157832</v>
      </c>
      <c r="F55">
        <v>1</v>
      </c>
      <c r="G55">
        <v>7157832</v>
      </c>
      <c r="H55">
        <v>3</v>
      </c>
      <c r="I55" t="s">
        <v>315</v>
      </c>
      <c r="K55" t="s">
        <v>316</v>
      </c>
      <c r="L55">
        <v>1348</v>
      </c>
      <c r="N55">
        <v>1009</v>
      </c>
      <c r="O55" t="s">
        <v>43</v>
      </c>
      <c r="P55" t="s">
        <v>43</v>
      </c>
      <c r="Q55">
        <v>1000</v>
      </c>
      <c r="X55">
        <v>0.0463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G55">
        <v>0.0463</v>
      </c>
      <c r="AH55">
        <v>3</v>
      </c>
      <c r="AI55">
        <v>-1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ROW(Source!A135)</f>
        <v>135</v>
      </c>
      <c r="B56">
        <v>9741683</v>
      </c>
      <c r="C56">
        <v>9741679</v>
      </c>
      <c r="D56">
        <v>7179384</v>
      </c>
      <c r="E56">
        <v>7157832</v>
      </c>
      <c r="F56">
        <v>1</v>
      </c>
      <c r="G56">
        <v>7157832</v>
      </c>
      <c r="H56">
        <v>3</v>
      </c>
      <c r="I56" t="s">
        <v>317</v>
      </c>
      <c r="K56" t="s">
        <v>318</v>
      </c>
      <c r="L56">
        <v>1327</v>
      </c>
      <c r="N56">
        <v>1005</v>
      </c>
      <c r="O56" t="s">
        <v>52</v>
      </c>
      <c r="P56" t="s">
        <v>52</v>
      </c>
      <c r="Q56">
        <v>1</v>
      </c>
      <c r="X56">
        <v>107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G56">
        <v>107</v>
      </c>
      <c r="AH56">
        <v>3</v>
      </c>
      <c r="AI56">
        <v>-1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ROW(Source!A138)</f>
        <v>138</v>
      </c>
      <c r="B57">
        <v>9741695</v>
      </c>
      <c r="C57">
        <v>9741694</v>
      </c>
      <c r="D57">
        <v>7157835</v>
      </c>
      <c r="E57">
        <v>7157832</v>
      </c>
      <c r="F57">
        <v>1</v>
      </c>
      <c r="G57">
        <v>7157832</v>
      </c>
      <c r="H57">
        <v>1</v>
      </c>
      <c r="I57" t="s">
        <v>247</v>
      </c>
      <c r="K57" t="s">
        <v>248</v>
      </c>
      <c r="L57">
        <v>1191</v>
      </c>
      <c r="N57">
        <v>1013</v>
      </c>
      <c r="O57" t="s">
        <v>249</v>
      </c>
      <c r="P57" t="s">
        <v>249</v>
      </c>
      <c r="Q57">
        <v>1</v>
      </c>
      <c r="X57">
        <v>3.77</v>
      </c>
      <c r="Y57">
        <v>0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1</v>
      </c>
      <c r="AG57">
        <v>3.77</v>
      </c>
      <c r="AH57">
        <v>2</v>
      </c>
      <c r="AI57">
        <v>9741695</v>
      </c>
      <c r="AJ57">
        <v>71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ROW(Source!A138)</f>
        <v>138</v>
      </c>
      <c r="B58">
        <v>9741696</v>
      </c>
      <c r="C58">
        <v>9741694</v>
      </c>
      <c r="D58">
        <v>7182702</v>
      </c>
      <c r="E58">
        <v>7157832</v>
      </c>
      <c r="F58">
        <v>1</v>
      </c>
      <c r="G58">
        <v>7157832</v>
      </c>
      <c r="H58">
        <v>3</v>
      </c>
      <c r="I58" t="s">
        <v>250</v>
      </c>
      <c r="K58" t="s">
        <v>251</v>
      </c>
      <c r="L58">
        <v>1348</v>
      </c>
      <c r="N58">
        <v>1009</v>
      </c>
      <c r="O58" t="s">
        <v>43</v>
      </c>
      <c r="P58" t="s">
        <v>43</v>
      </c>
      <c r="Q58">
        <v>1000</v>
      </c>
      <c r="X58">
        <v>0.11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G58">
        <v>0.11</v>
      </c>
      <c r="AH58">
        <v>2</v>
      </c>
      <c r="AI58">
        <v>9741696</v>
      </c>
      <c r="AJ58">
        <v>72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ROW(Source!A139)</f>
        <v>139</v>
      </c>
      <c r="B59">
        <v>9741698</v>
      </c>
      <c r="C59">
        <v>9741697</v>
      </c>
      <c r="D59">
        <v>7157835</v>
      </c>
      <c r="E59">
        <v>7157832</v>
      </c>
      <c r="F59">
        <v>1</v>
      </c>
      <c r="G59">
        <v>7157832</v>
      </c>
      <c r="H59">
        <v>1</v>
      </c>
      <c r="I59" t="s">
        <v>247</v>
      </c>
      <c r="K59" t="s">
        <v>248</v>
      </c>
      <c r="L59">
        <v>1191</v>
      </c>
      <c r="N59">
        <v>1013</v>
      </c>
      <c r="O59" t="s">
        <v>249</v>
      </c>
      <c r="P59" t="s">
        <v>249</v>
      </c>
      <c r="Q59">
        <v>1</v>
      </c>
      <c r="X59">
        <v>7.65</v>
      </c>
      <c r="Y59">
        <v>0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1</v>
      </c>
      <c r="AF59" t="s">
        <v>36</v>
      </c>
      <c r="AG59">
        <v>8.7975</v>
      </c>
      <c r="AH59">
        <v>2</v>
      </c>
      <c r="AI59">
        <v>9741698</v>
      </c>
      <c r="AJ59">
        <v>73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ROW(Source!A139)</f>
        <v>139</v>
      </c>
      <c r="B60">
        <v>9741699</v>
      </c>
      <c r="C60">
        <v>9741697</v>
      </c>
      <c r="D60">
        <v>7159942</v>
      </c>
      <c r="E60">
        <v>7157832</v>
      </c>
      <c r="F60">
        <v>1</v>
      </c>
      <c r="G60">
        <v>7157832</v>
      </c>
      <c r="H60">
        <v>2</v>
      </c>
      <c r="I60" t="s">
        <v>252</v>
      </c>
      <c r="K60" t="s">
        <v>253</v>
      </c>
      <c r="L60">
        <v>1344</v>
      </c>
      <c r="N60">
        <v>1008</v>
      </c>
      <c r="O60" t="s">
        <v>254</v>
      </c>
      <c r="P60" t="s">
        <v>254</v>
      </c>
      <c r="Q60">
        <v>1</v>
      </c>
      <c r="X60">
        <v>5.96</v>
      </c>
      <c r="Y60">
        <v>0</v>
      </c>
      <c r="Z60">
        <v>1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35</v>
      </c>
      <c r="AG60">
        <v>7.45</v>
      </c>
      <c r="AH60">
        <v>2</v>
      </c>
      <c r="AI60">
        <v>9741699</v>
      </c>
      <c r="AJ60">
        <v>74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ROW(Source!A139)</f>
        <v>139</v>
      </c>
      <c r="B61">
        <v>9741702</v>
      </c>
      <c r="C61">
        <v>9741697</v>
      </c>
      <c r="D61">
        <v>7182707</v>
      </c>
      <c r="E61">
        <v>7157832</v>
      </c>
      <c r="F61">
        <v>1</v>
      </c>
      <c r="G61">
        <v>7157832</v>
      </c>
      <c r="H61">
        <v>3</v>
      </c>
      <c r="I61" t="s">
        <v>250</v>
      </c>
      <c r="K61" t="s">
        <v>279</v>
      </c>
      <c r="L61">
        <v>1344</v>
      </c>
      <c r="N61">
        <v>1008</v>
      </c>
      <c r="O61" t="s">
        <v>254</v>
      </c>
      <c r="P61" t="s">
        <v>254</v>
      </c>
      <c r="Q61">
        <v>1</v>
      </c>
      <c r="X61">
        <v>2.1</v>
      </c>
      <c r="Y61">
        <v>1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G61">
        <v>2.1</v>
      </c>
      <c r="AH61">
        <v>2</v>
      </c>
      <c r="AI61">
        <v>9741702</v>
      </c>
      <c r="AJ61">
        <v>75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ROW(Source!A139)</f>
        <v>139</v>
      </c>
      <c r="B62">
        <v>9741700</v>
      </c>
      <c r="C62">
        <v>9741697</v>
      </c>
      <c r="D62">
        <v>7231843</v>
      </c>
      <c r="E62">
        <v>1</v>
      </c>
      <c r="F62">
        <v>1</v>
      </c>
      <c r="G62">
        <v>7157832</v>
      </c>
      <c r="H62">
        <v>3</v>
      </c>
      <c r="I62" t="s">
        <v>296</v>
      </c>
      <c r="J62" t="s">
        <v>297</v>
      </c>
      <c r="K62" t="s">
        <v>298</v>
      </c>
      <c r="L62">
        <v>1348</v>
      </c>
      <c r="N62">
        <v>1009</v>
      </c>
      <c r="O62" t="s">
        <v>43</v>
      </c>
      <c r="P62" t="s">
        <v>43</v>
      </c>
      <c r="Q62">
        <v>1000</v>
      </c>
      <c r="X62">
        <v>0.00042</v>
      </c>
      <c r="Y62">
        <v>6521.42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G62">
        <v>0.00042</v>
      </c>
      <c r="AH62">
        <v>2</v>
      </c>
      <c r="AI62">
        <v>9741700</v>
      </c>
      <c r="AJ62">
        <v>76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ROW(Source!A139)</f>
        <v>139</v>
      </c>
      <c r="B63">
        <v>9741701</v>
      </c>
      <c r="C63">
        <v>9741697</v>
      </c>
      <c r="D63">
        <v>7176857</v>
      </c>
      <c r="E63">
        <v>7157832</v>
      </c>
      <c r="F63">
        <v>1</v>
      </c>
      <c r="G63">
        <v>7157832</v>
      </c>
      <c r="H63">
        <v>3</v>
      </c>
      <c r="I63" t="s">
        <v>319</v>
      </c>
      <c r="K63" t="s">
        <v>320</v>
      </c>
      <c r="L63">
        <v>1301</v>
      </c>
      <c r="N63">
        <v>1003</v>
      </c>
      <c r="O63" t="s">
        <v>72</v>
      </c>
      <c r="P63" t="s">
        <v>72</v>
      </c>
      <c r="Q63">
        <v>1</v>
      </c>
      <c r="X63">
        <v>105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G63">
        <v>105</v>
      </c>
      <c r="AH63">
        <v>3</v>
      </c>
      <c r="AI63">
        <v>-1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ROW(Source!A141)</f>
        <v>141</v>
      </c>
      <c r="B64">
        <v>9741707</v>
      </c>
      <c r="C64">
        <v>9741706</v>
      </c>
      <c r="D64">
        <v>7157835</v>
      </c>
      <c r="E64">
        <v>7157832</v>
      </c>
      <c r="F64">
        <v>1</v>
      </c>
      <c r="G64">
        <v>7157832</v>
      </c>
      <c r="H64">
        <v>1</v>
      </c>
      <c r="I64" t="s">
        <v>247</v>
      </c>
      <c r="K64" t="s">
        <v>248</v>
      </c>
      <c r="L64">
        <v>1191</v>
      </c>
      <c r="N64">
        <v>1013</v>
      </c>
      <c r="O64" t="s">
        <v>249</v>
      </c>
      <c r="P64" t="s">
        <v>249</v>
      </c>
      <c r="Q64">
        <v>1</v>
      </c>
      <c r="X64">
        <v>44.9</v>
      </c>
      <c r="Y64">
        <v>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1</v>
      </c>
      <c r="AG64">
        <v>44.9</v>
      </c>
      <c r="AH64">
        <v>2</v>
      </c>
      <c r="AI64">
        <v>9741707</v>
      </c>
      <c r="AJ64">
        <v>78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ROW(Source!A141)</f>
        <v>141</v>
      </c>
      <c r="B65">
        <v>9741708</v>
      </c>
      <c r="C65">
        <v>9741706</v>
      </c>
      <c r="D65">
        <v>7159942</v>
      </c>
      <c r="E65">
        <v>7157832</v>
      </c>
      <c r="F65">
        <v>1</v>
      </c>
      <c r="G65">
        <v>7157832</v>
      </c>
      <c r="H65">
        <v>2</v>
      </c>
      <c r="I65" t="s">
        <v>252</v>
      </c>
      <c r="K65" t="s">
        <v>253</v>
      </c>
      <c r="L65">
        <v>1344</v>
      </c>
      <c r="N65">
        <v>1008</v>
      </c>
      <c r="O65" t="s">
        <v>254</v>
      </c>
      <c r="P65" t="s">
        <v>254</v>
      </c>
      <c r="Q65">
        <v>1</v>
      </c>
      <c r="X65">
        <v>0.01</v>
      </c>
      <c r="Y65">
        <v>0</v>
      </c>
      <c r="Z65">
        <v>1</v>
      </c>
      <c r="AA65">
        <v>0</v>
      </c>
      <c r="AB65">
        <v>0</v>
      </c>
      <c r="AC65">
        <v>0</v>
      </c>
      <c r="AD65">
        <v>1</v>
      </c>
      <c r="AE65">
        <v>0</v>
      </c>
      <c r="AG65">
        <v>0.01</v>
      </c>
      <c r="AH65">
        <v>2</v>
      </c>
      <c r="AI65">
        <v>9741708</v>
      </c>
      <c r="AJ65">
        <v>79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ROW(Source!A141)</f>
        <v>141</v>
      </c>
      <c r="B66">
        <v>9741712</v>
      </c>
      <c r="C66">
        <v>9741706</v>
      </c>
      <c r="D66">
        <v>7182707</v>
      </c>
      <c r="E66">
        <v>7157832</v>
      </c>
      <c r="F66">
        <v>1</v>
      </c>
      <c r="G66">
        <v>7157832</v>
      </c>
      <c r="H66">
        <v>3</v>
      </c>
      <c r="I66" t="s">
        <v>250</v>
      </c>
      <c r="K66" t="s">
        <v>279</v>
      </c>
      <c r="L66">
        <v>1344</v>
      </c>
      <c r="N66">
        <v>1008</v>
      </c>
      <c r="O66" t="s">
        <v>254</v>
      </c>
      <c r="P66" t="s">
        <v>254</v>
      </c>
      <c r="Q66">
        <v>1</v>
      </c>
      <c r="X66">
        <v>4.83</v>
      </c>
      <c r="Y66">
        <v>1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G66">
        <v>4.83</v>
      </c>
      <c r="AH66">
        <v>2</v>
      </c>
      <c r="AI66">
        <v>9741712</v>
      </c>
      <c r="AJ66">
        <v>80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ROW(Source!A141)</f>
        <v>141</v>
      </c>
      <c r="B67">
        <v>9741709</v>
      </c>
      <c r="C67">
        <v>9741706</v>
      </c>
      <c r="D67">
        <v>7233149</v>
      </c>
      <c r="E67">
        <v>1</v>
      </c>
      <c r="F67">
        <v>1</v>
      </c>
      <c r="G67">
        <v>7157832</v>
      </c>
      <c r="H67">
        <v>3</v>
      </c>
      <c r="I67" t="s">
        <v>280</v>
      </c>
      <c r="J67" t="s">
        <v>281</v>
      </c>
      <c r="K67" t="s">
        <v>282</v>
      </c>
      <c r="L67">
        <v>1348</v>
      </c>
      <c r="N67">
        <v>1009</v>
      </c>
      <c r="O67" t="s">
        <v>43</v>
      </c>
      <c r="P67" t="s">
        <v>43</v>
      </c>
      <c r="Q67">
        <v>1000</v>
      </c>
      <c r="X67">
        <v>0.0109</v>
      </c>
      <c r="Y67">
        <v>2278.84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G67">
        <v>0.0109</v>
      </c>
      <c r="AH67">
        <v>2</v>
      </c>
      <c r="AI67">
        <v>9741709</v>
      </c>
      <c r="AJ67">
        <v>81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ROW(Source!A141)</f>
        <v>141</v>
      </c>
      <c r="B68">
        <v>9741710</v>
      </c>
      <c r="C68">
        <v>9741706</v>
      </c>
      <c r="D68">
        <v>7231742</v>
      </c>
      <c r="E68">
        <v>1</v>
      </c>
      <c r="F68">
        <v>1</v>
      </c>
      <c r="G68">
        <v>7157832</v>
      </c>
      <c r="H68">
        <v>3</v>
      </c>
      <c r="I68" t="s">
        <v>299</v>
      </c>
      <c r="J68" t="s">
        <v>300</v>
      </c>
      <c r="K68" t="s">
        <v>301</v>
      </c>
      <c r="L68">
        <v>1348</v>
      </c>
      <c r="N68">
        <v>1009</v>
      </c>
      <c r="O68" t="s">
        <v>43</v>
      </c>
      <c r="P68" t="s">
        <v>43</v>
      </c>
      <c r="Q68">
        <v>1000</v>
      </c>
      <c r="X68">
        <v>0.024</v>
      </c>
      <c r="Y68">
        <v>23397.4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G68">
        <v>0.024</v>
      </c>
      <c r="AH68">
        <v>2</v>
      </c>
      <c r="AI68">
        <v>9741710</v>
      </c>
      <c r="AJ68">
        <v>82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ROW(Source!A141)</f>
        <v>141</v>
      </c>
      <c r="B69">
        <v>9741711</v>
      </c>
      <c r="C69">
        <v>9741706</v>
      </c>
      <c r="D69">
        <v>7164176</v>
      </c>
      <c r="E69">
        <v>7157832</v>
      </c>
      <c r="F69">
        <v>1</v>
      </c>
      <c r="G69">
        <v>7157832</v>
      </c>
      <c r="H69">
        <v>3</v>
      </c>
      <c r="I69" t="s">
        <v>286</v>
      </c>
      <c r="K69" t="s">
        <v>287</v>
      </c>
      <c r="L69">
        <v>1348</v>
      </c>
      <c r="N69">
        <v>1009</v>
      </c>
      <c r="O69" t="s">
        <v>43</v>
      </c>
      <c r="P69" t="s">
        <v>43</v>
      </c>
      <c r="Q69">
        <v>1000</v>
      </c>
      <c r="X69">
        <v>0.002</v>
      </c>
      <c r="Y69">
        <v>20190.0005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G69">
        <v>0.002</v>
      </c>
      <c r="AH69">
        <v>2</v>
      </c>
      <c r="AI69">
        <v>9741711</v>
      </c>
      <c r="AJ69">
        <v>83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ROW(Source!A142)</f>
        <v>142</v>
      </c>
      <c r="B70">
        <v>9741716</v>
      </c>
      <c r="C70">
        <v>9741714</v>
      </c>
      <c r="D70">
        <v>7157835</v>
      </c>
      <c r="E70">
        <v>7157832</v>
      </c>
      <c r="F70">
        <v>1</v>
      </c>
      <c r="G70">
        <v>7157832</v>
      </c>
      <c r="H70">
        <v>1</v>
      </c>
      <c r="I70" t="s">
        <v>247</v>
      </c>
      <c r="K70" t="s">
        <v>248</v>
      </c>
      <c r="L70">
        <v>1191</v>
      </c>
      <c r="N70">
        <v>1013</v>
      </c>
      <c r="O70" t="s">
        <v>249</v>
      </c>
      <c r="P70" t="s">
        <v>249</v>
      </c>
      <c r="Q70">
        <v>1</v>
      </c>
      <c r="X70">
        <v>1.02</v>
      </c>
      <c r="Y70">
        <v>0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1</v>
      </c>
      <c r="AG70">
        <v>1.02</v>
      </c>
      <c r="AH70">
        <v>2</v>
      </c>
      <c r="AI70">
        <v>9741716</v>
      </c>
      <c r="AJ70">
        <v>84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Здухова А.Л.</cp:lastModifiedBy>
  <dcterms:modified xsi:type="dcterms:W3CDTF">2011-05-11T06:29:50Z</dcterms:modified>
  <cp:category/>
  <cp:version/>
  <cp:contentType/>
  <cp:contentStatus/>
</cp:coreProperties>
</file>